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00021336\Desktop\Rebeca Ledezma 2018\Laboral\Juan\Mantenimientos Enero 20\Consultoría financiera\ET\M2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F65" i="1"/>
  <c r="E65" i="1"/>
  <c r="D65" i="1"/>
  <c r="E62" i="1"/>
  <c r="D62" i="1"/>
  <c r="E61" i="1"/>
  <c r="E63" i="1" s="1"/>
  <c r="D61" i="1"/>
  <c r="D63" i="1" s="1"/>
  <c r="F58" i="1"/>
  <c r="G58" i="1" s="1"/>
  <c r="H58" i="1" s="1"/>
  <c r="I58" i="1" s="1"/>
  <c r="J58" i="1" s="1"/>
  <c r="K58" i="1" s="1"/>
  <c r="L58" i="1" s="1"/>
  <c r="M58" i="1" s="1"/>
  <c r="E58" i="1"/>
  <c r="E40" i="1"/>
  <c r="F40" i="1" s="1"/>
  <c r="G40" i="1" s="1"/>
  <c r="H40" i="1" s="1"/>
  <c r="I40" i="1" s="1"/>
  <c r="J40" i="1" s="1"/>
  <c r="K40" i="1" s="1"/>
  <c r="L40" i="1" s="1"/>
  <c r="M40" i="1" s="1"/>
  <c r="N40" i="1" s="1"/>
  <c r="F39" i="1"/>
  <c r="G39" i="1" s="1"/>
  <c r="H39" i="1" s="1"/>
  <c r="I39" i="1" s="1"/>
  <c r="J39" i="1" s="1"/>
  <c r="K39" i="1" s="1"/>
  <c r="L39" i="1" s="1"/>
  <c r="M39" i="1" s="1"/>
  <c r="N39" i="1" s="1"/>
  <c r="E39" i="1"/>
  <c r="E38" i="1"/>
  <c r="F38" i="1" s="1"/>
  <c r="F36" i="1"/>
  <c r="F61" i="1" s="1"/>
  <c r="E36" i="1"/>
  <c r="H34" i="1"/>
  <c r="I34" i="1" s="1"/>
  <c r="G34" i="1"/>
  <c r="G65" i="1" s="1"/>
  <c r="G33" i="1"/>
  <c r="H33" i="1" s="1"/>
  <c r="I33" i="1" s="1"/>
  <c r="J33" i="1" s="1"/>
  <c r="K33" i="1" s="1"/>
  <c r="L33" i="1" s="1"/>
  <c r="M33" i="1" s="1"/>
  <c r="E33" i="1"/>
  <c r="F33" i="1" s="1"/>
  <c r="E10" i="1"/>
  <c r="E9" i="1" s="1"/>
  <c r="E8" i="1"/>
  <c r="E7" i="1"/>
  <c r="M64" i="1" l="1"/>
  <c r="I64" i="1"/>
  <c r="E64" i="1"/>
  <c r="E66" i="1" s="1"/>
  <c r="E68" i="1" s="1"/>
  <c r="L64" i="1"/>
  <c r="H64" i="1"/>
  <c r="D64" i="1"/>
  <c r="D66" i="1" s="1"/>
  <c r="D68" i="1" s="1"/>
  <c r="G64" i="1"/>
  <c r="K64" i="1"/>
  <c r="J34" i="1"/>
  <c r="I65" i="1"/>
  <c r="E11" i="1"/>
  <c r="N64" i="1"/>
  <c r="G36" i="1"/>
  <c r="G38" i="1"/>
  <c r="F62" i="1"/>
  <c r="F63" i="1" s="1"/>
  <c r="F64" i="1"/>
  <c r="J64" i="1"/>
  <c r="G62" i="1" l="1"/>
  <c r="H38" i="1"/>
  <c r="E12" i="1"/>
  <c r="E13" i="1"/>
  <c r="E14" i="1" s="1"/>
  <c r="G61" i="1"/>
  <c r="G63" i="1" s="1"/>
  <c r="G66" i="1" s="1"/>
  <c r="G68" i="1" s="1"/>
  <c r="H36" i="1"/>
  <c r="K34" i="1"/>
  <c r="J65" i="1"/>
  <c r="F66" i="1"/>
  <c r="F68" i="1" s="1"/>
  <c r="K65" i="1" l="1"/>
  <c r="L34" i="1"/>
  <c r="I36" i="1"/>
  <c r="H61" i="1"/>
  <c r="H63" i="1" s="1"/>
  <c r="H66" i="1" s="1"/>
  <c r="H68" i="1" s="1"/>
  <c r="H62" i="1"/>
  <c r="I38" i="1"/>
  <c r="J38" i="1" l="1"/>
  <c r="I62" i="1"/>
  <c r="L65" i="1"/>
  <c r="M34" i="1"/>
  <c r="I61" i="1"/>
  <c r="J36" i="1"/>
  <c r="N34" i="1" l="1"/>
  <c r="N65" i="1" s="1"/>
  <c r="M65" i="1"/>
  <c r="J61" i="1"/>
  <c r="K36" i="1"/>
  <c r="I63" i="1"/>
  <c r="I66" i="1" s="1"/>
  <c r="I68" i="1" s="1"/>
  <c r="K38" i="1"/>
  <c r="J62" i="1"/>
  <c r="K61" i="1" l="1"/>
  <c r="L36" i="1"/>
  <c r="J63" i="1"/>
  <c r="J66" i="1" s="1"/>
  <c r="J68" i="1" s="1"/>
  <c r="K62" i="1"/>
  <c r="L38" i="1"/>
  <c r="M36" i="1" l="1"/>
  <c r="L61" i="1"/>
  <c r="L62" i="1"/>
  <c r="M38" i="1"/>
  <c r="K63" i="1"/>
  <c r="K66" i="1" s="1"/>
  <c r="K68" i="1" s="1"/>
  <c r="N38" i="1" l="1"/>
  <c r="N62" i="1" s="1"/>
  <c r="M62" i="1"/>
  <c r="L63" i="1"/>
  <c r="L66" i="1" s="1"/>
  <c r="L68" i="1" s="1"/>
  <c r="M61" i="1"/>
  <c r="M63" i="1" s="1"/>
  <c r="M66" i="1" s="1"/>
  <c r="M68" i="1" s="1"/>
  <c r="N36" i="1"/>
  <c r="N61" i="1" s="1"/>
  <c r="N63" i="1" s="1"/>
  <c r="N66" i="1" s="1"/>
  <c r="N67" i="1" l="1"/>
  <c r="N68" i="1"/>
</calcChain>
</file>

<file path=xl/sharedStrings.xml><?xml version="1.0" encoding="utf-8"?>
<sst xmlns="http://schemas.openxmlformats.org/spreadsheetml/2006/main" count="70" uniqueCount="60">
  <si>
    <t>Estudios y proyecto</t>
  </si>
  <si>
    <t>USD</t>
  </si>
  <si>
    <t>MXN</t>
  </si>
  <si>
    <t>Terreno</t>
  </si>
  <si>
    <t>Equipamiento</t>
  </si>
  <si>
    <t>Subtotal</t>
  </si>
  <si>
    <t>Imprevistos (10%)</t>
  </si>
  <si>
    <t>Inversión total</t>
  </si>
  <si>
    <t>Inversión propia</t>
  </si>
  <si>
    <t xml:space="preserve"> </t>
  </si>
  <si>
    <t>Ingresos</t>
  </si>
  <si>
    <t>Costos</t>
  </si>
  <si>
    <t>Renta/Local</t>
  </si>
  <si>
    <t>Empleado</t>
  </si>
  <si>
    <t>MXN/USD</t>
  </si>
  <si>
    <t>$19 Tipo de cambio</t>
  </si>
  <si>
    <t>Factor Rec</t>
  </si>
  <si>
    <t>30% Valor de rescate</t>
  </si>
  <si>
    <t>ISR</t>
  </si>
  <si>
    <t>30% Obra social con exención primeros 10 años</t>
  </si>
  <si>
    <t>Tasa de financiamiento</t>
  </si>
  <si>
    <t>Depreciación</t>
  </si>
  <si>
    <t xml:space="preserve">Inflación </t>
  </si>
  <si>
    <t>Solución:</t>
  </si>
  <si>
    <t>4. Gastos por empleado $50,000 anual afectado por inflación.</t>
  </si>
  <si>
    <t>3. Rental/local en $120,000 anual afectada por inflación.</t>
  </si>
  <si>
    <t>5. Gastos por artículos de limpieza $20,000 anual afectado por inflación.</t>
  </si>
  <si>
    <t>6. Otros gastos $24,000 anual afectado por inflación y por cada local.</t>
  </si>
  <si>
    <t>Saldo insoluto</t>
  </si>
  <si>
    <t>Inflación</t>
  </si>
  <si>
    <t>Art. Limpieza</t>
  </si>
  <si>
    <t>De ahí calculamos la utilidad antes de impuestos.</t>
  </si>
  <si>
    <t>Locales</t>
  </si>
  <si>
    <t>Año</t>
  </si>
  <si>
    <t>Inversión</t>
  </si>
  <si>
    <t>Ventas</t>
  </si>
  <si>
    <t>Costo de ventas</t>
  </si>
  <si>
    <t>Utilidad bruta</t>
  </si>
  <si>
    <t>Intereses</t>
  </si>
  <si>
    <t>Impuestos</t>
  </si>
  <si>
    <t>Utilidad neta</t>
  </si>
  <si>
    <t>7. Ventas igual a la renta por local multiplicado por 5 locales para el primer año, por 9 para el segundo y por 10 para el resto de los años.</t>
  </si>
  <si>
    <t>Ut. antes de imptos.</t>
  </si>
  <si>
    <t>De acuerdo a la siguiente información se elaborarán los presupuestos operativos que se requieren para estimar el comportamiento de cada una de las áreas operativas.</t>
  </si>
  <si>
    <t>Considera que has sido designado como consultor para determinar la viabilidad financiera de un proyecto de renta de locales comerciales bajo las siguientes premisas:</t>
  </si>
  <si>
    <t>Anual</t>
  </si>
  <si>
    <t>Otros costos/Local</t>
  </si>
  <si>
    <t>Financiando la obra civil</t>
  </si>
  <si>
    <t>Obra civil</t>
  </si>
  <si>
    <t>Variables financieras</t>
  </si>
  <si>
    <t>15% a 10 años, periodo de gracia 2 años, lineal anual del 3 al 10</t>
  </si>
  <si>
    <t>20 años del terreno, obra civil y equipamiento</t>
  </si>
  <si>
    <t>2. Inflación constante en 4%.</t>
  </si>
  <si>
    <t>1. Proyección de saldo insoluto del crédito, reduciendo el saldo a partir del segundo año, de forma proporcional, 1/8 parte cada año hasta el décimo.</t>
  </si>
  <si>
    <t>8. Costo de ventas, sumando los incisos 4, 5 y 6, este último afectado por el número de locales</t>
  </si>
  <si>
    <t>De ahí calculamos la utilidad bruta.</t>
  </si>
  <si>
    <t>9. Depreciación dividiendo la suma del terreno, obra civil y equipamiento menos el 30% de rescate, entre 20 años.</t>
  </si>
  <si>
    <t>10. Intereses al 15% sobre el saldo insoluto.</t>
  </si>
  <si>
    <t>11. Impuestos a la utilidad anterior al 30% del ISR.</t>
  </si>
  <si>
    <t>Finalmente, calculamos la utilidad neta.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</si>
</sst>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Font="1"/>
    <xf numFmtId="164" fontId="0" fillId="0" borderId="0" xfId="0" applyNumberFormat="1"/>
    <xf numFmtId="9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164" fontId="0" fillId="2" borderId="1" xfId="1" applyFont="1" applyFill="1" applyBorder="1"/>
    <xf numFmtId="165" fontId="0" fillId="2" borderId="1" xfId="1" applyNumberFormat="1" applyFont="1" applyFill="1" applyBorder="1"/>
    <xf numFmtId="0" fontId="0" fillId="2" borderId="0" xfId="0" applyFill="1" applyBorder="1"/>
    <xf numFmtId="0" fontId="0" fillId="2" borderId="7" xfId="0" applyFill="1" applyBorder="1"/>
    <xf numFmtId="164" fontId="0" fillId="2" borderId="0" xfId="1" applyFont="1" applyFill="1" applyBorder="1"/>
    <xf numFmtId="165" fontId="0" fillId="2" borderId="0" xfId="1" applyNumberFormat="1" applyFont="1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0" xfId="0" applyFill="1" applyBorder="1"/>
    <xf numFmtId="164" fontId="0" fillId="2" borderId="10" xfId="1" applyFont="1" applyFill="1" applyBorder="1"/>
    <xf numFmtId="164" fontId="0" fillId="2" borderId="11" xfId="1" applyFont="1" applyFill="1" applyBorder="1"/>
    <xf numFmtId="9" fontId="0" fillId="2" borderId="10" xfId="1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6" xfId="1" applyFont="1" applyFill="1" applyBorder="1"/>
    <xf numFmtId="164" fontId="0" fillId="2" borderId="6" xfId="0" applyNumberFormat="1" applyFill="1" applyBorder="1"/>
    <xf numFmtId="164" fontId="0" fillId="2" borderId="8" xfId="1" applyFont="1" applyFill="1" applyBorder="1"/>
    <xf numFmtId="16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0"/>
  <sheetViews>
    <sheetView tabSelected="1" topLeftCell="A52" workbookViewId="0">
      <selection activeCell="B66" sqref="B66"/>
    </sheetView>
  </sheetViews>
  <sheetFormatPr baseColWidth="10" defaultColWidth="9.140625" defaultRowHeight="15" x14ac:dyDescent="0.25"/>
  <cols>
    <col min="2" max="2" width="20.28515625" customWidth="1"/>
    <col min="3" max="3" width="15" bestFit="1" customWidth="1"/>
    <col min="4" max="13" width="14.5703125" customWidth="1"/>
    <col min="14" max="14" width="14.28515625" bestFit="1" customWidth="1"/>
  </cols>
  <sheetData>
    <row r="2" spans="2:13" x14ac:dyDescent="0.25">
      <c r="B2" t="s">
        <v>43</v>
      </c>
    </row>
    <row r="4" spans="2:13" x14ac:dyDescent="0.25">
      <c r="B4" t="s">
        <v>44</v>
      </c>
    </row>
    <row r="6" spans="2:13" x14ac:dyDescent="0.25">
      <c r="B6" s="4"/>
      <c r="C6" s="5"/>
      <c r="D6" s="5" t="s">
        <v>1</v>
      </c>
      <c r="E6" s="5" t="s">
        <v>2</v>
      </c>
      <c r="F6" s="5" t="s">
        <v>10</v>
      </c>
      <c r="G6" s="5" t="s">
        <v>45</v>
      </c>
      <c r="H6" s="5" t="s">
        <v>11</v>
      </c>
      <c r="I6" s="5"/>
      <c r="J6" s="5"/>
      <c r="K6" s="5"/>
      <c r="L6" s="5"/>
      <c r="M6" s="5"/>
    </row>
    <row r="7" spans="2:13" x14ac:dyDescent="0.25">
      <c r="B7" s="6" t="s">
        <v>0</v>
      </c>
      <c r="C7" s="7"/>
      <c r="D7" s="8">
        <v>8000</v>
      </c>
      <c r="E7" s="9">
        <f>D7*19</f>
        <v>152000</v>
      </c>
      <c r="F7" s="8" t="s">
        <v>12</v>
      </c>
      <c r="G7" s="8">
        <v>120000</v>
      </c>
      <c r="H7" s="8" t="s">
        <v>13</v>
      </c>
      <c r="I7" s="8"/>
      <c r="J7" s="8">
        <v>50000</v>
      </c>
      <c r="K7" s="8"/>
      <c r="L7" s="8"/>
      <c r="M7" s="8"/>
    </row>
    <row r="8" spans="2:13" x14ac:dyDescent="0.25">
      <c r="B8" s="11" t="s">
        <v>3</v>
      </c>
      <c r="C8" s="10"/>
      <c r="D8" s="12"/>
      <c r="E8" s="13">
        <f>1500000-152000</f>
        <v>1348000</v>
      </c>
      <c r="F8" s="12"/>
      <c r="G8" s="12"/>
      <c r="H8" s="12" t="s">
        <v>30</v>
      </c>
      <c r="I8" s="12"/>
      <c r="J8" s="12">
        <v>20000</v>
      </c>
      <c r="K8" s="12"/>
      <c r="L8" s="12"/>
      <c r="M8" s="12"/>
    </row>
    <row r="9" spans="2:13" x14ac:dyDescent="0.25">
      <c r="B9" s="11" t="s">
        <v>48</v>
      </c>
      <c r="C9" s="10"/>
      <c r="D9" s="12"/>
      <c r="E9" s="13">
        <f>2500000-E10+13519</f>
        <v>2257019</v>
      </c>
      <c r="F9" s="12"/>
      <c r="G9" s="12"/>
      <c r="H9" s="12" t="s">
        <v>46</v>
      </c>
      <c r="I9" s="12"/>
      <c r="J9" s="12">
        <v>24000</v>
      </c>
      <c r="K9" s="12"/>
      <c r="L9" s="12"/>
      <c r="M9" s="12"/>
    </row>
    <row r="10" spans="2:13" x14ac:dyDescent="0.25">
      <c r="B10" s="6" t="s">
        <v>4</v>
      </c>
      <c r="C10" s="7"/>
      <c r="D10" s="8">
        <v>13500</v>
      </c>
      <c r="E10" s="9">
        <f>D10*19</f>
        <v>256500</v>
      </c>
      <c r="F10" s="8"/>
      <c r="G10" s="8"/>
      <c r="H10" s="8"/>
      <c r="I10" s="8"/>
      <c r="J10" s="8"/>
      <c r="K10" s="8"/>
      <c r="L10" s="8"/>
      <c r="M10" s="8"/>
    </row>
    <row r="11" spans="2:13" x14ac:dyDescent="0.25">
      <c r="B11" s="11" t="s">
        <v>5</v>
      </c>
      <c r="C11" s="10"/>
      <c r="D11" s="12"/>
      <c r="E11" s="13">
        <f>SUM(E7:E10)</f>
        <v>4013519</v>
      </c>
      <c r="F11" s="12"/>
      <c r="G11" s="12"/>
      <c r="H11" s="12"/>
      <c r="I11" s="12"/>
      <c r="J11" s="12"/>
      <c r="K11" s="12"/>
      <c r="L11" s="12"/>
      <c r="M11" s="12"/>
    </row>
    <row r="12" spans="2:13" x14ac:dyDescent="0.25">
      <c r="B12" s="6" t="s">
        <v>6</v>
      </c>
      <c r="C12" s="7"/>
      <c r="D12" s="8"/>
      <c r="E12" s="9">
        <f>E11*0.1</f>
        <v>401351.9</v>
      </c>
      <c r="F12" s="8"/>
      <c r="G12" s="8"/>
      <c r="H12" s="8"/>
      <c r="I12" s="8"/>
      <c r="J12" s="8"/>
      <c r="K12" s="8"/>
      <c r="L12" s="8"/>
      <c r="M12" s="8"/>
    </row>
    <row r="13" spans="2:13" x14ac:dyDescent="0.25">
      <c r="B13" s="11" t="s">
        <v>7</v>
      </c>
      <c r="C13" s="10"/>
      <c r="D13" s="12"/>
      <c r="E13" s="13">
        <f>E11+E12</f>
        <v>4414870.9000000004</v>
      </c>
      <c r="F13" s="12"/>
      <c r="G13" s="12"/>
      <c r="H13" s="12"/>
      <c r="I13" s="12"/>
      <c r="J13" s="12"/>
      <c r="K13" s="12"/>
      <c r="L13" s="12"/>
      <c r="M13" s="12"/>
    </row>
    <row r="14" spans="2:13" x14ac:dyDescent="0.25">
      <c r="B14" s="6" t="s">
        <v>8</v>
      </c>
      <c r="C14" s="7"/>
      <c r="D14" s="8"/>
      <c r="E14" s="9">
        <f>E13-2500000</f>
        <v>1914870.9000000004</v>
      </c>
      <c r="F14" s="8" t="s">
        <v>47</v>
      </c>
      <c r="G14" s="8"/>
      <c r="H14" s="8"/>
      <c r="I14" s="8"/>
      <c r="J14" s="8"/>
      <c r="K14" s="8"/>
      <c r="L14" s="8"/>
      <c r="M14" s="8"/>
    </row>
    <row r="15" spans="2:13" x14ac:dyDescent="0.25">
      <c r="E15" t="s">
        <v>9</v>
      </c>
    </row>
    <row r="16" spans="2:13" x14ac:dyDescent="0.25">
      <c r="B16" s="10" t="s">
        <v>49</v>
      </c>
    </row>
    <row r="17" spans="2:13" x14ac:dyDescent="0.25">
      <c r="B17" s="10" t="s">
        <v>14</v>
      </c>
      <c r="D17" t="s">
        <v>15</v>
      </c>
    </row>
    <row r="18" spans="2:13" x14ac:dyDescent="0.25">
      <c r="B18" s="10" t="s">
        <v>16</v>
      </c>
      <c r="D18" t="s">
        <v>17</v>
      </c>
    </row>
    <row r="19" spans="2:13" x14ac:dyDescent="0.25">
      <c r="B19" s="10" t="s">
        <v>18</v>
      </c>
      <c r="D19" t="s">
        <v>19</v>
      </c>
    </row>
    <row r="20" spans="2:13" x14ac:dyDescent="0.25">
      <c r="B20" s="10" t="s">
        <v>20</v>
      </c>
      <c r="C20" s="3"/>
      <c r="D20" t="s">
        <v>50</v>
      </c>
    </row>
    <row r="21" spans="2:13" x14ac:dyDescent="0.25">
      <c r="B21" s="10" t="s">
        <v>21</v>
      </c>
      <c r="D21" t="s">
        <v>51</v>
      </c>
    </row>
    <row r="22" spans="2:13" x14ac:dyDescent="0.25">
      <c r="B22" s="10" t="s">
        <v>22</v>
      </c>
      <c r="D22" s="3">
        <v>0.04</v>
      </c>
      <c r="E22" s="3"/>
      <c r="F22" s="3"/>
      <c r="G22" s="3"/>
      <c r="H22" s="3"/>
      <c r="I22" s="3"/>
      <c r="J22" s="3"/>
      <c r="K22" s="3"/>
      <c r="L22" s="3"/>
      <c r="M22" s="3"/>
    </row>
    <row r="24" spans="2:13" x14ac:dyDescent="0.25">
      <c r="B24" s="10" t="s">
        <v>23</v>
      </c>
    </row>
    <row r="26" spans="2:13" x14ac:dyDescent="0.25">
      <c r="B26" s="10" t="s">
        <v>53</v>
      </c>
    </row>
    <row r="27" spans="2:13" x14ac:dyDescent="0.25">
      <c r="B27" t="s">
        <v>52</v>
      </c>
    </row>
    <row r="28" spans="2:13" x14ac:dyDescent="0.25">
      <c r="B28" s="10" t="s">
        <v>25</v>
      </c>
    </row>
    <row r="29" spans="2:13" x14ac:dyDescent="0.25">
      <c r="B29" t="s">
        <v>24</v>
      </c>
    </row>
    <row r="30" spans="2:13" x14ac:dyDescent="0.25">
      <c r="B30" s="10" t="s">
        <v>26</v>
      </c>
    </row>
    <row r="31" spans="2:13" x14ac:dyDescent="0.25">
      <c r="B31" t="s">
        <v>27</v>
      </c>
    </row>
    <row r="33" spans="2:14" x14ac:dyDescent="0.25">
      <c r="B33" s="4"/>
      <c r="C33" s="5"/>
      <c r="D33" s="15">
        <v>1</v>
      </c>
      <c r="E33" s="15">
        <f>D33+1</f>
        <v>2</v>
      </c>
      <c r="F33" s="15">
        <f t="shared" ref="F33:M33" si="0">E33+1</f>
        <v>3</v>
      </c>
      <c r="G33" s="15">
        <f t="shared" si="0"/>
        <v>4</v>
      </c>
      <c r="H33" s="15">
        <f t="shared" si="0"/>
        <v>5</v>
      </c>
      <c r="I33" s="15">
        <f t="shared" si="0"/>
        <v>6</v>
      </c>
      <c r="J33" s="15">
        <f t="shared" si="0"/>
        <v>7</v>
      </c>
      <c r="K33" s="15">
        <f t="shared" si="0"/>
        <v>8</v>
      </c>
      <c r="L33" s="15">
        <f t="shared" si="0"/>
        <v>9</v>
      </c>
      <c r="M33" s="15">
        <f t="shared" si="0"/>
        <v>10</v>
      </c>
      <c r="N33" s="15">
        <v>11</v>
      </c>
    </row>
    <row r="34" spans="2:14" x14ac:dyDescent="0.25">
      <c r="B34" s="11" t="s">
        <v>28</v>
      </c>
      <c r="C34" s="10"/>
      <c r="D34" s="17">
        <v>2500000</v>
      </c>
      <c r="E34" s="17">
        <v>2500000</v>
      </c>
      <c r="F34" s="17">
        <v>2500000</v>
      </c>
      <c r="G34" s="17">
        <f>F34-312500</f>
        <v>2187500</v>
      </c>
      <c r="H34" s="17">
        <f t="shared" ref="H34:N34" si="1">G34-312500</f>
        <v>1875000</v>
      </c>
      <c r="I34" s="17">
        <f t="shared" si="1"/>
        <v>1562500</v>
      </c>
      <c r="J34" s="17">
        <f t="shared" si="1"/>
        <v>1250000</v>
      </c>
      <c r="K34" s="17">
        <f t="shared" si="1"/>
        <v>937500</v>
      </c>
      <c r="L34" s="17">
        <f t="shared" si="1"/>
        <v>625000</v>
      </c>
      <c r="M34" s="17">
        <f t="shared" si="1"/>
        <v>312500</v>
      </c>
      <c r="N34" s="17">
        <f t="shared" si="1"/>
        <v>0</v>
      </c>
    </row>
    <row r="35" spans="2:14" x14ac:dyDescent="0.25">
      <c r="B35" s="11" t="s">
        <v>29</v>
      </c>
      <c r="C35" s="10"/>
      <c r="D35" s="19">
        <v>0.04</v>
      </c>
      <c r="E35" s="19">
        <v>0.04</v>
      </c>
      <c r="F35" s="19">
        <v>0.04</v>
      </c>
      <c r="G35" s="19">
        <v>0.04</v>
      </c>
      <c r="H35" s="19">
        <v>0.04</v>
      </c>
      <c r="I35" s="19">
        <v>0.04</v>
      </c>
      <c r="J35" s="19">
        <v>0.04</v>
      </c>
      <c r="K35" s="19">
        <v>0.04</v>
      </c>
      <c r="L35" s="19">
        <v>0.04</v>
      </c>
      <c r="M35" s="19">
        <v>0.04</v>
      </c>
      <c r="N35" s="19">
        <v>0.04</v>
      </c>
    </row>
    <row r="36" spans="2:14" x14ac:dyDescent="0.25">
      <c r="B36" s="11" t="s">
        <v>12</v>
      </c>
      <c r="C36" s="10"/>
      <c r="D36" s="17">
        <v>120000</v>
      </c>
      <c r="E36" s="17">
        <f>D36*1.04</f>
        <v>124800</v>
      </c>
      <c r="F36" s="17">
        <f t="shared" ref="F36:N36" si="2">E36*1.04</f>
        <v>129792</v>
      </c>
      <c r="G36" s="17">
        <f t="shared" si="2"/>
        <v>134983.67999999999</v>
      </c>
      <c r="H36" s="17">
        <f t="shared" si="2"/>
        <v>140383.02720000001</v>
      </c>
      <c r="I36" s="17">
        <f t="shared" si="2"/>
        <v>145998.34828800001</v>
      </c>
      <c r="J36" s="17">
        <f t="shared" si="2"/>
        <v>151838.28221952001</v>
      </c>
      <c r="K36" s="17">
        <f t="shared" si="2"/>
        <v>157911.81350830081</v>
      </c>
      <c r="L36" s="17">
        <f t="shared" si="2"/>
        <v>164228.28604863284</v>
      </c>
      <c r="M36" s="17">
        <f t="shared" si="2"/>
        <v>170797.41749057817</v>
      </c>
      <c r="N36" s="17">
        <f t="shared" si="2"/>
        <v>177629.31419020132</v>
      </c>
    </row>
    <row r="37" spans="2:14" x14ac:dyDescent="0.25">
      <c r="B37" s="11"/>
      <c r="C37" s="10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6"/>
    </row>
    <row r="38" spans="2:14" x14ac:dyDescent="0.25">
      <c r="B38" s="11" t="s">
        <v>13</v>
      </c>
      <c r="C38" s="10"/>
      <c r="D38" s="17">
        <v>50000</v>
      </c>
      <c r="E38" s="17">
        <f>D38*1.04</f>
        <v>52000</v>
      </c>
      <c r="F38" s="17">
        <f t="shared" ref="F38:N38" si="3">E38*1.04</f>
        <v>54080</v>
      </c>
      <c r="G38" s="17">
        <f t="shared" si="3"/>
        <v>56243.200000000004</v>
      </c>
      <c r="H38" s="17">
        <f t="shared" si="3"/>
        <v>58492.928000000007</v>
      </c>
      <c r="I38" s="17">
        <f t="shared" si="3"/>
        <v>60832.645120000008</v>
      </c>
      <c r="J38" s="17">
        <f t="shared" si="3"/>
        <v>63265.95092480001</v>
      </c>
      <c r="K38" s="17">
        <f t="shared" si="3"/>
        <v>65796.588961792018</v>
      </c>
      <c r="L38" s="17">
        <f t="shared" si="3"/>
        <v>68428.452520263701</v>
      </c>
      <c r="M38" s="17">
        <f t="shared" si="3"/>
        <v>71165.590621074254</v>
      </c>
      <c r="N38" s="17">
        <f t="shared" si="3"/>
        <v>74012.214245917232</v>
      </c>
    </row>
    <row r="39" spans="2:14" x14ac:dyDescent="0.25">
      <c r="B39" s="11" t="s">
        <v>30</v>
      </c>
      <c r="C39" s="10"/>
      <c r="D39" s="17">
        <v>20000</v>
      </c>
      <c r="E39" s="17">
        <f t="shared" ref="E39:N40" si="4">D39*1.04</f>
        <v>20800</v>
      </c>
      <c r="F39" s="17">
        <f t="shared" si="4"/>
        <v>21632</v>
      </c>
      <c r="G39" s="17">
        <f t="shared" si="4"/>
        <v>22497.280000000002</v>
      </c>
      <c r="H39" s="17">
        <f t="shared" si="4"/>
        <v>23397.171200000004</v>
      </c>
      <c r="I39" s="17">
        <f t="shared" si="4"/>
        <v>24333.058048000006</v>
      </c>
      <c r="J39" s="17">
        <f t="shared" si="4"/>
        <v>25306.380369920007</v>
      </c>
      <c r="K39" s="17">
        <f t="shared" si="4"/>
        <v>26318.635584716809</v>
      </c>
      <c r="L39" s="17">
        <f t="shared" si="4"/>
        <v>27371.381008105483</v>
      </c>
      <c r="M39" s="17">
        <f t="shared" si="4"/>
        <v>28466.236248429705</v>
      </c>
      <c r="N39" s="17">
        <f t="shared" si="4"/>
        <v>29604.885698366892</v>
      </c>
    </row>
    <row r="40" spans="2:14" x14ac:dyDescent="0.25">
      <c r="B40" s="6" t="s">
        <v>46</v>
      </c>
      <c r="C40" s="7"/>
      <c r="D40" s="18">
        <v>24000</v>
      </c>
      <c r="E40" s="18">
        <f t="shared" si="4"/>
        <v>24960</v>
      </c>
      <c r="F40" s="18">
        <f t="shared" si="4"/>
        <v>25958.400000000001</v>
      </c>
      <c r="G40" s="18">
        <f t="shared" si="4"/>
        <v>26996.736000000001</v>
      </c>
      <c r="H40" s="18">
        <f t="shared" si="4"/>
        <v>28076.605440000003</v>
      </c>
      <c r="I40" s="18">
        <f t="shared" si="4"/>
        <v>29199.669657600003</v>
      </c>
      <c r="J40" s="18">
        <f t="shared" si="4"/>
        <v>30367.656443904005</v>
      </c>
      <c r="K40" s="18">
        <f t="shared" si="4"/>
        <v>31582.362701660168</v>
      </c>
      <c r="L40" s="18">
        <f t="shared" si="4"/>
        <v>32845.657209726574</v>
      </c>
      <c r="M40" s="18">
        <f t="shared" si="4"/>
        <v>34159.483498115638</v>
      </c>
      <c r="N40" s="18">
        <f t="shared" si="4"/>
        <v>35525.862838040266</v>
      </c>
    </row>
    <row r="43" spans="2:14" x14ac:dyDescent="0.25">
      <c r="B43" t="s">
        <v>41</v>
      </c>
    </row>
    <row r="44" spans="2:14" x14ac:dyDescent="0.25">
      <c r="B44" t="s">
        <v>54</v>
      </c>
    </row>
    <row r="46" spans="2:14" x14ac:dyDescent="0.25">
      <c r="B46" t="s">
        <v>55</v>
      </c>
    </row>
    <row r="48" spans="2:14" x14ac:dyDescent="0.25">
      <c r="B48" t="s">
        <v>56</v>
      </c>
    </row>
    <row r="49" spans="2:14" x14ac:dyDescent="0.25">
      <c r="B49" t="s">
        <v>57</v>
      </c>
    </row>
    <row r="51" spans="2:14" x14ac:dyDescent="0.25">
      <c r="B51" t="s">
        <v>31</v>
      </c>
    </row>
    <row r="53" spans="2:14" x14ac:dyDescent="0.25">
      <c r="B53" t="s">
        <v>58</v>
      </c>
    </row>
    <row r="55" spans="2:14" x14ac:dyDescent="0.25">
      <c r="B55" t="s">
        <v>59</v>
      </c>
      <c r="D55" t="s">
        <v>9</v>
      </c>
      <c r="E55" s="26" t="s">
        <v>9</v>
      </c>
      <c r="F55" s="2" t="s">
        <v>9</v>
      </c>
      <c r="G55" s="2" t="s">
        <v>9</v>
      </c>
      <c r="H55" s="2" t="s">
        <v>9</v>
      </c>
    </row>
    <row r="57" spans="2:14" x14ac:dyDescent="0.25">
      <c r="B57" s="4"/>
      <c r="C57" s="5" t="s">
        <v>32</v>
      </c>
      <c r="D57" s="20">
        <v>5</v>
      </c>
      <c r="E57" s="20">
        <v>9</v>
      </c>
      <c r="F57" s="20">
        <v>10</v>
      </c>
      <c r="G57" s="20">
        <v>10</v>
      </c>
      <c r="H57" s="20">
        <v>10</v>
      </c>
      <c r="I57" s="20">
        <v>10</v>
      </c>
      <c r="J57" s="20">
        <v>10</v>
      </c>
      <c r="K57" s="20">
        <v>10</v>
      </c>
      <c r="L57" s="20">
        <v>10</v>
      </c>
      <c r="M57" s="20">
        <v>10</v>
      </c>
      <c r="N57" s="21">
        <v>10</v>
      </c>
    </row>
    <row r="58" spans="2:14" x14ac:dyDescent="0.25">
      <c r="B58" s="11"/>
      <c r="C58" s="10" t="s">
        <v>33</v>
      </c>
      <c r="D58" s="22">
        <v>1</v>
      </c>
      <c r="E58" s="22">
        <f>D58+1</f>
        <v>2</v>
      </c>
      <c r="F58" s="22">
        <f t="shared" ref="F58:L58" si="5">E58+1</f>
        <v>3</v>
      </c>
      <c r="G58" s="22">
        <f t="shared" si="5"/>
        <v>4</v>
      </c>
      <c r="H58" s="22">
        <f t="shared" si="5"/>
        <v>5</v>
      </c>
      <c r="I58" s="22">
        <f t="shared" si="5"/>
        <v>6</v>
      </c>
      <c r="J58" s="22">
        <f t="shared" si="5"/>
        <v>7</v>
      </c>
      <c r="K58" s="22">
        <f t="shared" si="5"/>
        <v>8</v>
      </c>
      <c r="L58" s="22">
        <f t="shared" si="5"/>
        <v>9</v>
      </c>
      <c r="M58" s="22">
        <f>L58+1</f>
        <v>10</v>
      </c>
      <c r="N58" s="14">
        <v>11</v>
      </c>
    </row>
    <row r="59" spans="2:14" x14ac:dyDescent="0.25">
      <c r="B59" s="11" t="s">
        <v>34</v>
      </c>
      <c r="C59" s="12">
        <v>-4414871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4"/>
    </row>
    <row r="60" spans="2:14" x14ac:dyDescent="0.25"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4"/>
    </row>
    <row r="61" spans="2:14" x14ac:dyDescent="0.25">
      <c r="B61" s="11" t="s">
        <v>35</v>
      </c>
      <c r="C61" s="12"/>
      <c r="D61" s="12">
        <f>D36*D57</f>
        <v>600000</v>
      </c>
      <c r="E61" s="12">
        <f t="shared" ref="E61:N61" si="6">E36*E57</f>
        <v>1123200</v>
      </c>
      <c r="F61" s="12">
        <f t="shared" si="6"/>
        <v>1297920</v>
      </c>
      <c r="G61" s="12">
        <f t="shared" si="6"/>
        <v>1349836.7999999998</v>
      </c>
      <c r="H61" s="12">
        <f t="shared" si="6"/>
        <v>1403830.2720000001</v>
      </c>
      <c r="I61" s="12">
        <f t="shared" si="6"/>
        <v>1459983.48288</v>
      </c>
      <c r="J61" s="12">
        <f t="shared" si="6"/>
        <v>1518382.8221952002</v>
      </c>
      <c r="K61" s="12">
        <f t="shared" si="6"/>
        <v>1579118.1350830081</v>
      </c>
      <c r="L61" s="12">
        <f t="shared" si="6"/>
        <v>1642282.8604863284</v>
      </c>
      <c r="M61" s="12">
        <f t="shared" si="6"/>
        <v>1707974.1749057816</v>
      </c>
      <c r="N61" s="23">
        <f t="shared" si="6"/>
        <v>1776293.1419020132</v>
      </c>
    </row>
    <row r="62" spans="2:14" x14ac:dyDescent="0.25">
      <c r="B62" s="11" t="s">
        <v>36</v>
      </c>
      <c r="C62" s="12"/>
      <c r="D62" s="12">
        <f>D38+D39+(D40*D57)</f>
        <v>190000</v>
      </c>
      <c r="E62" s="12">
        <f t="shared" ref="E62:N62" si="7">E38+E39+(E40*E57)</f>
        <v>297440</v>
      </c>
      <c r="F62" s="12">
        <f t="shared" si="7"/>
        <v>335296</v>
      </c>
      <c r="G62" s="12">
        <f t="shared" si="7"/>
        <v>348707.83999999997</v>
      </c>
      <c r="H62" s="12">
        <f t="shared" si="7"/>
        <v>362656.15360000002</v>
      </c>
      <c r="I62" s="12">
        <f t="shared" si="7"/>
        <v>377162.39974400005</v>
      </c>
      <c r="J62" s="12">
        <f t="shared" si="7"/>
        <v>392248.89573376003</v>
      </c>
      <c r="K62" s="12">
        <f t="shared" si="7"/>
        <v>407938.85156311048</v>
      </c>
      <c r="L62" s="12">
        <f t="shared" si="7"/>
        <v>424256.40562563494</v>
      </c>
      <c r="M62" s="12">
        <f t="shared" si="7"/>
        <v>441226.66185066034</v>
      </c>
      <c r="N62" s="23">
        <f t="shared" si="7"/>
        <v>458875.72832468682</v>
      </c>
    </row>
    <row r="63" spans="2:14" x14ac:dyDescent="0.25">
      <c r="B63" s="11" t="s">
        <v>37</v>
      </c>
      <c r="C63" s="12"/>
      <c r="D63" s="12">
        <f>D61-D62</f>
        <v>410000</v>
      </c>
      <c r="E63" s="12">
        <f t="shared" ref="E63:N63" si="8">E61-E62</f>
        <v>825760</v>
      </c>
      <c r="F63" s="12">
        <f t="shared" si="8"/>
        <v>962624</v>
      </c>
      <c r="G63" s="12">
        <f t="shared" si="8"/>
        <v>1001128.9599999998</v>
      </c>
      <c r="H63" s="12">
        <f t="shared" si="8"/>
        <v>1041174.1184</v>
      </c>
      <c r="I63" s="12">
        <f t="shared" si="8"/>
        <v>1082821.083136</v>
      </c>
      <c r="J63" s="12">
        <f t="shared" si="8"/>
        <v>1126133.9264614403</v>
      </c>
      <c r="K63" s="12">
        <f t="shared" si="8"/>
        <v>1171179.2835198976</v>
      </c>
      <c r="L63" s="12">
        <f t="shared" si="8"/>
        <v>1218026.4548606933</v>
      </c>
      <c r="M63" s="12">
        <f t="shared" si="8"/>
        <v>1266747.5130551213</v>
      </c>
      <c r="N63" s="23">
        <f t="shared" si="8"/>
        <v>1317417.4135773263</v>
      </c>
    </row>
    <row r="64" spans="2:14" x14ac:dyDescent="0.25">
      <c r="B64" s="11" t="s">
        <v>21</v>
      </c>
      <c r="C64" s="12"/>
      <c r="D64" s="12">
        <f>(($E$8+$E$9+$E$10)-(SUM($E$8:$E$10)*0.3))/20</f>
        <v>135153.16499999998</v>
      </c>
      <c r="E64" s="12">
        <f t="shared" ref="E64:N64" si="9">(($E$8+$E$9+$E$10)-(SUM($E$8:$E$10)*0.3))/20</f>
        <v>135153.16499999998</v>
      </c>
      <c r="F64" s="12">
        <f t="shared" si="9"/>
        <v>135153.16499999998</v>
      </c>
      <c r="G64" s="12">
        <f t="shared" si="9"/>
        <v>135153.16499999998</v>
      </c>
      <c r="H64" s="12">
        <f t="shared" si="9"/>
        <v>135153.16499999998</v>
      </c>
      <c r="I64" s="12">
        <f t="shared" si="9"/>
        <v>135153.16499999998</v>
      </c>
      <c r="J64" s="12">
        <f t="shared" si="9"/>
        <v>135153.16499999998</v>
      </c>
      <c r="K64" s="12">
        <f t="shared" si="9"/>
        <v>135153.16499999998</v>
      </c>
      <c r="L64" s="12">
        <f t="shared" si="9"/>
        <v>135153.16499999998</v>
      </c>
      <c r="M64" s="12">
        <f t="shared" si="9"/>
        <v>135153.16499999998</v>
      </c>
      <c r="N64" s="12">
        <f t="shared" si="9"/>
        <v>135153.16499999998</v>
      </c>
    </row>
    <row r="65" spans="2:14" x14ac:dyDescent="0.25">
      <c r="B65" s="11" t="s">
        <v>38</v>
      </c>
      <c r="C65" s="12"/>
      <c r="D65" s="12">
        <f>D34*0.15</f>
        <v>375000</v>
      </c>
      <c r="E65" s="12">
        <f t="shared" ref="E65:M65" si="10">E34*0.15</f>
        <v>375000</v>
      </c>
      <c r="F65" s="12">
        <f t="shared" si="10"/>
        <v>375000</v>
      </c>
      <c r="G65" s="12">
        <f t="shared" si="10"/>
        <v>328125</v>
      </c>
      <c r="H65" s="12">
        <f t="shared" si="10"/>
        <v>281250</v>
      </c>
      <c r="I65" s="12">
        <f t="shared" si="10"/>
        <v>234375</v>
      </c>
      <c r="J65" s="12">
        <f t="shared" si="10"/>
        <v>187500</v>
      </c>
      <c r="K65" s="12">
        <f t="shared" si="10"/>
        <v>140625</v>
      </c>
      <c r="L65" s="12">
        <f t="shared" si="10"/>
        <v>93750</v>
      </c>
      <c r="M65" s="12">
        <f t="shared" si="10"/>
        <v>46875</v>
      </c>
      <c r="N65" s="23">
        <f t="shared" ref="N65" si="11">N34*0.15</f>
        <v>0</v>
      </c>
    </row>
    <row r="66" spans="2:14" x14ac:dyDescent="0.25">
      <c r="B66" s="11" t="s">
        <v>42</v>
      </c>
      <c r="C66" s="12"/>
      <c r="D66" s="12">
        <f>D63-D64-D65</f>
        <v>-100153.16499999998</v>
      </c>
      <c r="E66" s="12">
        <f t="shared" ref="E66:N66" si="12">E63-E64-E65</f>
        <v>315606.83499999996</v>
      </c>
      <c r="F66" s="12">
        <f t="shared" si="12"/>
        <v>452470.83499999996</v>
      </c>
      <c r="G66" s="12">
        <f t="shared" si="12"/>
        <v>537850.79499999993</v>
      </c>
      <c r="H66" s="12">
        <f t="shared" si="12"/>
        <v>624770.9534</v>
      </c>
      <c r="I66" s="12">
        <f t="shared" si="12"/>
        <v>713292.91813599993</v>
      </c>
      <c r="J66" s="12">
        <f t="shared" si="12"/>
        <v>803480.76146144024</v>
      </c>
      <c r="K66" s="12">
        <f t="shared" si="12"/>
        <v>895401.11851989757</v>
      </c>
      <c r="L66" s="12">
        <f t="shared" si="12"/>
        <v>989123.28986069327</v>
      </c>
      <c r="M66" s="12">
        <f t="shared" si="12"/>
        <v>1084719.3480551213</v>
      </c>
      <c r="N66" s="23">
        <f t="shared" si="12"/>
        <v>1182264.2485773263</v>
      </c>
    </row>
    <row r="67" spans="2:14" x14ac:dyDescent="0.25">
      <c r="B67" s="11" t="s">
        <v>39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24">
        <f>N66*0.3</f>
        <v>354679.27457319788</v>
      </c>
    </row>
    <row r="68" spans="2:14" x14ac:dyDescent="0.25">
      <c r="B68" s="6" t="s">
        <v>40</v>
      </c>
      <c r="C68" s="8"/>
      <c r="D68" s="8">
        <f>D66-D67</f>
        <v>-100153.16499999998</v>
      </c>
      <c r="E68" s="8">
        <f t="shared" ref="E68:N68" si="13">E66-E67</f>
        <v>315606.83499999996</v>
      </c>
      <c r="F68" s="8">
        <f t="shared" si="13"/>
        <v>452470.83499999996</v>
      </c>
      <c r="G68" s="8">
        <f t="shared" si="13"/>
        <v>537850.79499999993</v>
      </c>
      <c r="H68" s="8">
        <f t="shared" si="13"/>
        <v>624770.9534</v>
      </c>
      <c r="I68" s="8">
        <f t="shared" si="13"/>
        <v>713292.91813599993</v>
      </c>
      <c r="J68" s="8">
        <f t="shared" si="13"/>
        <v>803480.76146144024</v>
      </c>
      <c r="K68" s="8">
        <f t="shared" si="13"/>
        <v>895401.11851989757</v>
      </c>
      <c r="L68" s="8">
        <f t="shared" si="13"/>
        <v>989123.28986069327</v>
      </c>
      <c r="M68" s="8">
        <f t="shared" si="13"/>
        <v>1084719.3480551213</v>
      </c>
      <c r="N68" s="25">
        <f t="shared" si="13"/>
        <v>827584.97400412848</v>
      </c>
    </row>
    <row r="69" spans="2:14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4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4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4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4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4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4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4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4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4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4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4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5A4348-ED76-46F2-825E-01BBD8A3D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E3D9AF-5245-4B33-8939-1C0F39033E0E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61CADB-B17E-4699-8DBA-0DB1E19FCD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stama</dc:creator>
  <cp:lastModifiedBy>REBECA LEDEZMA VAZQUEZ</cp:lastModifiedBy>
  <dcterms:created xsi:type="dcterms:W3CDTF">2020-12-16T01:38:38Z</dcterms:created>
  <dcterms:modified xsi:type="dcterms:W3CDTF">2021-01-18T17:24:49Z</dcterms:modified>
</cp:coreProperties>
</file>