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Ejemplo Presupuesto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U72" i="1" l="1"/>
  <c r="P72" i="1"/>
  <c r="K72" i="1"/>
  <c r="F72" i="1"/>
  <c r="U71" i="1"/>
  <c r="P71" i="1"/>
  <c r="K71" i="1"/>
  <c r="F71" i="1"/>
  <c r="U67" i="1"/>
  <c r="P67" i="1"/>
  <c r="K67" i="1"/>
  <c r="F67" i="1"/>
  <c r="U66" i="1"/>
  <c r="P66" i="1"/>
  <c r="K66" i="1"/>
  <c r="F66" i="1"/>
  <c r="U62" i="1"/>
  <c r="P62" i="1"/>
  <c r="K62" i="1"/>
  <c r="F62" i="1"/>
  <c r="U61" i="1"/>
  <c r="P61" i="1"/>
  <c r="K61" i="1"/>
  <c r="F61" i="1"/>
  <c r="U50" i="1"/>
  <c r="P50" i="1"/>
  <c r="K50" i="1"/>
  <c r="F50" i="1"/>
  <c r="U49" i="1"/>
  <c r="P49" i="1"/>
  <c r="K49" i="1"/>
  <c r="F49" i="1"/>
  <c r="T48" i="1"/>
  <c r="S48" i="1"/>
  <c r="R48" i="1"/>
  <c r="O48" i="1"/>
  <c r="P48" i="1" s="1"/>
  <c r="N48" i="1"/>
  <c r="M48" i="1"/>
  <c r="K48" i="1"/>
  <c r="J48" i="1"/>
  <c r="I48" i="1"/>
  <c r="H48" i="1"/>
  <c r="E48" i="1"/>
  <c r="D48" i="1"/>
  <c r="C48" i="1"/>
  <c r="F48" i="1" s="1"/>
  <c r="T47" i="1"/>
  <c r="S47" i="1"/>
  <c r="R47" i="1"/>
  <c r="U47" i="1" s="1"/>
  <c r="O47" i="1"/>
  <c r="N47" i="1"/>
  <c r="M47" i="1"/>
  <c r="J47" i="1"/>
  <c r="I47" i="1"/>
  <c r="I52" i="1" s="1"/>
  <c r="H47" i="1"/>
  <c r="E47" i="1"/>
  <c r="E52" i="1" s="1"/>
  <c r="D47" i="1"/>
  <c r="C47" i="1"/>
  <c r="T46" i="1"/>
  <c r="T52" i="1" s="1"/>
  <c r="S46" i="1"/>
  <c r="S52" i="1" s="1"/>
  <c r="R46" i="1"/>
  <c r="R52" i="1" s="1"/>
  <c r="O46" i="1"/>
  <c r="O52" i="1" s="1"/>
  <c r="N46" i="1"/>
  <c r="N52" i="1" s="1"/>
  <c r="M46" i="1"/>
  <c r="K46" i="1"/>
  <c r="J46" i="1"/>
  <c r="J52" i="1" s="1"/>
  <c r="I46" i="1"/>
  <c r="H46" i="1"/>
  <c r="H52" i="1" s="1"/>
  <c r="E46" i="1"/>
  <c r="D46" i="1"/>
  <c r="D52" i="1" s="1"/>
  <c r="C46" i="1"/>
  <c r="U45" i="1"/>
  <c r="P45" i="1"/>
  <c r="K45" i="1"/>
  <c r="F45" i="1"/>
  <c r="U44" i="1"/>
  <c r="P44" i="1"/>
  <c r="K44" i="1"/>
  <c r="F44" i="1"/>
  <c r="W44" i="1" s="1"/>
  <c r="T37" i="1"/>
  <c r="S37" i="1"/>
  <c r="R37" i="1"/>
  <c r="U37" i="1" s="1"/>
  <c r="O37" i="1"/>
  <c r="N37" i="1"/>
  <c r="M37" i="1"/>
  <c r="P37" i="1" s="1"/>
  <c r="J37" i="1"/>
  <c r="I37" i="1"/>
  <c r="H37" i="1"/>
  <c r="K37" i="1" s="1"/>
  <c r="F37" i="1"/>
  <c r="E37" i="1"/>
  <c r="D37" i="1"/>
  <c r="C37" i="1"/>
  <c r="T36" i="1"/>
  <c r="S36" i="1"/>
  <c r="R36" i="1"/>
  <c r="U36" i="1" s="1"/>
  <c r="P36" i="1"/>
  <c r="O36" i="1"/>
  <c r="N36" i="1"/>
  <c r="M36" i="1"/>
  <c r="J36" i="1"/>
  <c r="I36" i="1"/>
  <c r="H36" i="1"/>
  <c r="K36" i="1" s="1"/>
  <c r="E36" i="1"/>
  <c r="D36" i="1"/>
  <c r="C36" i="1"/>
  <c r="F36" i="1" s="1"/>
  <c r="T35" i="1"/>
  <c r="S35" i="1"/>
  <c r="R35" i="1"/>
  <c r="U35" i="1" s="1"/>
  <c r="O35" i="1"/>
  <c r="N35" i="1"/>
  <c r="M35" i="1"/>
  <c r="P35" i="1" s="1"/>
  <c r="J35" i="1"/>
  <c r="I35" i="1"/>
  <c r="H35" i="1"/>
  <c r="K35" i="1" s="1"/>
  <c r="F35" i="1"/>
  <c r="E35" i="1"/>
  <c r="D35" i="1"/>
  <c r="C35" i="1"/>
  <c r="U34" i="1"/>
  <c r="P34" i="1"/>
  <c r="K34" i="1"/>
  <c r="F34" i="1"/>
  <c r="U33" i="1"/>
  <c r="P33" i="1"/>
  <c r="K33" i="1"/>
  <c r="F33" i="1"/>
  <c r="T32" i="1"/>
  <c r="S32" i="1"/>
  <c r="R32" i="1"/>
  <c r="U32" i="1" s="1"/>
  <c r="O32" i="1"/>
  <c r="P32" i="1" s="1"/>
  <c r="N32" i="1"/>
  <c r="M32" i="1"/>
  <c r="K32" i="1"/>
  <c r="J32" i="1"/>
  <c r="I32" i="1"/>
  <c r="H32" i="1"/>
  <c r="E32" i="1"/>
  <c r="D32" i="1"/>
  <c r="C32" i="1"/>
  <c r="F32" i="1" s="1"/>
  <c r="U31" i="1"/>
  <c r="T31" i="1"/>
  <c r="S31" i="1"/>
  <c r="R31" i="1"/>
  <c r="O31" i="1"/>
  <c r="N31" i="1"/>
  <c r="M31" i="1"/>
  <c r="P31" i="1" s="1"/>
  <c r="J31" i="1"/>
  <c r="I31" i="1"/>
  <c r="H31" i="1"/>
  <c r="K31" i="1" s="1"/>
  <c r="E31" i="1"/>
  <c r="F31" i="1" s="1"/>
  <c r="D31" i="1"/>
  <c r="C31" i="1"/>
  <c r="T30" i="1"/>
  <c r="T39" i="1" s="1"/>
  <c r="S30" i="1"/>
  <c r="S39" i="1" s="1"/>
  <c r="R30" i="1"/>
  <c r="U30" i="1" s="1"/>
  <c r="O30" i="1"/>
  <c r="P30" i="1" s="1"/>
  <c r="N30" i="1"/>
  <c r="M30" i="1"/>
  <c r="J30" i="1"/>
  <c r="J39" i="1" s="1"/>
  <c r="I30" i="1"/>
  <c r="H30" i="1"/>
  <c r="H39" i="1" s="1"/>
  <c r="E30" i="1"/>
  <c r="D30" i="1"/>
  <c r="D39" i="1" s="1"/>
  <c r="C30" i="1"/>
  <c r="C39" i="1" s="1"/>
  <c r="U29" i="1"/>
  <c r="P29" i="1"/>
  <c r="K29" i="1"/>
  <c r="F29" i="1"/>
  <c r="U28" i="1"/>
  <c r="P28" i="1"/>
  <c r="K28" i="1"/>
  <c r="F28" i="1"/>
  <c r="U27" i="1"/>
  <c r="P27" i="1"/>
  <c r="K27" i="1"/>
  <c r="F27" i="1"/>
  <c r="U26" i="1"/>
  <c r="P26" i="1"/>
  <c r="K26" i="1"/>
  <c r="F26" i="1"/>
  <c r="U25" i="1"/>
  <c r="P25" i="1"/>
  <c r="K25" i="1"/>
  <c r="F25" i="1"/>
  <c r="U24" i="1"/>
  <c r="P24" i="1"/>
  <c r="K24" i="1"/>
  <c r="F24" i="1"/>
  <c r="U23" i="1"/>
  <c r="W23" i="1" s="1"/>
  <c r="P23" i="1"/>
  <c r="P39" i="1" s="1"/>
  <c r="K23" i="1"/>
  <c r="F23" i="1"/>
  <c r="U19" i="1"/>
  <c r="T19" i="1"/>
  <c r="S19" i="1"/>
  <c r="R19" i="1"/>
  <c r="O19" i="1"/>
  <c r="N19" i="1"/>
  <c r="M19" i="1"/>
  <c r="P19" i="1" s="1"/>
  <c r="J19" i="1"/>
  <c r="I19" i="1"/>
  <c r="H19" i="1"/>
  <c r="K19" i="1" s="1"/>
  <c r="E19" i="1"/>
  <c r="F19" i="1" s="1"/>
  <c r="D19" i="1"/>
  <c r="C19" i="1"/>
  <c r="T18" i="1"/>
  <c r="S18" i="1"/>
  <c r="R18" i="1"/>
  <c r="U18" i="1" s="1"/>
  <c r="O18" i="1"/>
  <c r="P18" i="1" s="1"/>
  <c r="N18" i="1"/>
  <c r="M18" i="1"/>
  <c r="K18" i="1"/>
  <c r="J18" i="1"/>
  <c r="I18" i="1"/>
  <c r="H18" i="1"/>
  <c r="E18" i="1"/>
  <c r="D18" i="1"/>
  <c r="C18" i="1"/>
  <c r="F18" i="1" s="1"/>
  <c r="U17" i="1"/>
  <c r="P17" i="1"/>
  <c r="K17" i="1"/>
  <c r="F17" i="1"/>
  <c r="T16" i="1"/>
  <c r="S16" i="1"/>
  <c r="S21" i="1" s="1"/>
  <c r="S41" i="1" s="1"/>
  <c r="S54" i="1" s="1"/>
  <c r="R16" i="1"/>
  <c r="U16" i="1" s="1"/>
  <c r="O16" i="1"/>
  <c r="P16" i="1" s="1"/>
  <c r="N16" i="1"/>
  <c r="M16" i="1"/>
  <c r="K16" i="1"/>
  <c r="J16" i="1"/>
  <c r="I16" i="1"/>
  <c r="H16" i="1"/>
  <c r="E16" i="1"/>
  <c r="D16" i="1"/>
  <c r="C16" i="1"/>
  <c r="C21" i="1" s="1"/>
  <c r="U15" i="1"/>
  <c r="T15" i="1"/>
  <c r="T21" i="1" s="1"/>
  <c r="T41" i="1" s="1"/>
  <c r="T54" i="1" s="1"/>
  <c r="S15" i="1"/>
  <c r="R15" i="1"/>
  <c r="R21" i="1" s="1"/>
  <c r="O15" i="1"/>
  <c r="N15" i="1"/>
  <c r="N21" i="1" s="1"/>
  <c r="M15" i="1"/>
  <c r="P15" i="1" s="1"/>
  <c r="J15" i="1"/>
  <c r="J21" i="1" s="1"/>
  <c r="J41" i="1" s="1"/>
  <c r="J54" i="1" s="1"/>
  <c r="I15" i="1"/>
  <c r="I21" i="1" s="1"/>
  <c r="H15" i="1"/>
  <c r="H21" i="1" s="1"/>
  <c r="H41" i="1" s="1"/>
  <c r="H54" i="1" s="1"/>
  <c r="E15" i="1"/>
  <c r="F15" i="1" s="1"/>
  <c r="D15" i="1"/>
  <c r="D21" i="1" s="1"/>
  <c r="D41" i="1" s="1"/>
  <c r="D54" i="1" s="1"/>
  <c r="C15" i="1"/>
  <c r="U14" i="1"/>
  <c r="P14" i="1"/>
  <c r="K14" i="1"/>
  <c r="F14" i="1"/>
  <c r="U13" i="1"/>
  <c r="P13" i="1"/>
  <c r="K13" i="1"/>
  <c r="F13" i="1"/>
  <c r="U12" i="1"/>
  <c r="P12" i="1"/>
  <c r="W12" i="1" s="1"/>
  <c r="K12" i="1"/>
  <c r="F12" i="1"/>
  <c r="U11" i="1"/>
  <c r="P11" i="1"/>
  <c r="K11" i="1"/>
  <c r="F11" i="1"/>
  <c r="U10" i="1"/>
  <c r="P10" i="1"/>
  <c r="K10" i="1"/>
  <c r="F10" i="1"/>
  <c r="U9" i="1"/>
  <c r="P9" i="1"/>
  <c r="K9" i="1"/>
  <c r="F9" i="1"/>
  <c r="U8" i="1"/>
  <c r="P8" i="1"/>
  <c r="K8" i="1"/>
  <c r="F8" i="1"/>
  <c r="U7" i="1"/>
  <c r="P7" i="1"/>
  <c r="K7" i="1"/>
  <c r="F7" i="1"/>
  <c r="U21" i="1" l="1"/>
  <c r="V24" i="1" s="1"/>
  <c r="W7" i="1"/>
  <c r="W8" i="1"/>
  <c r="W13" i="1"/>
  <c r="H64" i="1"/>
  <c r="H69" i="1" s="1"/>
  <c r="H74" i="1" s="1"/>
  <c r="H76" i="1" s="1"/>
  <c r="H56" i="1"/>
  <c r="H58" i="1" s="1"/>
  <c r="T64" i="1"/>
  <c r="T69" i="1" s="1"/>
  <c r="T74" i="1" s="1"/>
  <c r="T76" i="1" s="1"/>
  <c r="T56" i="1"/>
  <c r="T58" i="1" s="1"/>
  <c r="V16" i="1"/>
  <c r="V26" i="1"/>
  <c r="V27" i="1"/>
  <c r="W32" i="1"/>
  <c r="Q37" i="1"/>
  <c r="Q9" i="1"/>
  <c r="S64" i="1"/>
  <c r="S69" i="1" s="1"/>
  <c r="S74" i="1" s="1"/>
  <c r="S76" i="1" s="1"/>
  <c r="S56" i="1"/>
  <c r="S58" i="1" s="1"/>
  <c r="W18" i="1"/>
  <c r="V18" i="1"/>
  <c r="Q30" i="1"/>
  <c r="V31" i="1"/>
  <c r="V35" i="1"/>
  <c r="W35" i="1"/>
  <c r="W9" i="1"/>
  <c r="V10" i="1"/>
  <c r="Q11" i="1"/>
  <c r="D64" i="1"/>
  <c r="D69" i="1" s="1"/>
  <c r="D74" i="1" s="1"/>
  <c r="D76" i="1" s="1"/>
  <c r="D56" i="1"/>
  <c r="D58" i="1" s="1"/>
  <c r="J64" i="1"/>
  <c r="J69" i="1" s="1"/>
  <c r="J74" i="1" s="1"/>
  <c r="J76" i="1" s="1"/>
  <c r="J56" i="1"/>
  <c r="J58" i="1" s="1"/>
  <c r="C41" i="1"/>
  <c r="C54" i="1" s="1"/>
  <c r="V17" i="1"/>
  <c r="Q19" i="1"/>
  <c r="V30" i="1"/>
  <c r="V33" i="1"/>
  <c r="Q35" i="1"/>
  <c r="W36" i="1"/>
  <c r="V36" i="1"/>
  <c r="P21" i="1"/>
  <c r="Q34" i="1" s="1"/>
  <c r="V8" i="1"/>
  <c r="W10" i="1"/>
  <c r="V11" i="1"/>
  <c r="W11" i="1"/>
  <c r="Q14" i="1"/>
  <c r="Q15" i="1"/>
  <c r="Q24" i="1"/>
  <c r="Q25" i="1"/>
  <c r="Q26" i="1"/>
  <c r="Q28" i="1"/>
  <c r="Q29" i="1"/>
  <c r="Q32" i="1"/>
  <c r="V37" i="1"/>
  <c r="W37" i="1"/>
  <c r="K15" i="1"/>
  <c r="W15" i="1" s="1"/>
  <c r="W17" i="1"/>
  <c r="W19" i="1"/>
  <c r="E21" i="1"/>
  <c r="E41" i="1" s="1"/>
  <c r="E54" i="1" s="1"/>
  <c r="M21" i="1"/>
  <c r="W25" i="1"/>
  <c r="W27" i="1"/>
  <c r="W29" i="1"/>
  <c r="E39" i="1"/>
  <c r="I39" i="1"/>
  <c r="I41" i="1" s="1"/>
  <c r="I54" i="1" s="1"/>
  <c r="M39" i="1"/>
  <c r="W31" i="1"/>
  <c r="W33" i="1"/>
  <c r="K52" i="1"/>
  <c r="F46" i="1"/>
  <c r="C52" i="1"/>
  <c r="P46" i="1"/>
  <c r="Q46" i="1" s="1"/>
  <c r="U48" i="1"/>
  <c r="Q7" i="1"/>
  <c r="F16" i="1"/>
  <c r="F21" i="1" s="1"/>
  <c r="Q23" i="1"/>
  <c r="F30" i="1"/>
  <c r="N39" i="1"/>
  <c r="N41" i="1" s="1"/>
  <c r="N54" i="1" s="1"/>
  <c r="R39" i="1"/>
  <c r="R41" i="1" s="1"/>
  <c r="R54" i="1" s="1"/>
  <c r="F47" i="1"/>
  <c r="M52" i="1"/>
  <c r="P47" i="1"/>
  <c r="Q47" i="1" s="1"/>
  <c r="W14" i="1"/>
  <c r="O21" i="1"/>
  <c r="U39" i="1"/>
  <c r="V39" i="1" s="1"/>
  <c r="W24" i="1"/>
  <c r="W26" i="1"/>
  <c r="W28" i="1"/>
  <c r="K30" i="1"/>
  <c r="W34" i="1"/>
  <c r="O39" i="1"/>
  <c r="F52" i="1"/>
  <c r="W45" i="1"/>
  <c r="K47" i="1"/>
  <c r="Q49" i="1"/>
  <c r="Q50" i="1"/>
  <c r="V23" i="1"/>
  <c r="Q48" i="1"/>
  <c r="V49" i="1"/>
  <c r="V50" i="1"/>
  <c r="U46" i="1"/>
  <c r="W49" i="1"/>
  <c r="W61" i="1"/>
  <c r="W67" i="1"/>
  <c r="W50" i="1"/>
  <c r="W62" i="1"/>
  <c r="W66" i="1"/>
  <c r="R64" i="1" l="1"/>
  <c r="R69" i="1" s="1"/>
  <c r="R74" i="1" s="1"/>
  <c r="R76" i="1" s="1"/>
  <c r="R56" i="1"/>
  <c r="R58" i="1" s="1"/>
  <c r="G45" i="1"/>
  <c r="G44" i="1"/>
  <c r="G21" i="1"/>
  <c r="F41" i="1"/>
  <c r="G13" i="1"/>
  <c r="G8" i="1"/>
  <c r="G26" i="1"/>
  <c r="G35" i="1"/>
  <c r="G10" i="1"/>
  <c r="G17" i="1"/>
  <c r="G48" i="1"/>
  <c r="G50" i="1"/>
  <c r="G67" i="1"/>
  <c r="L61" i="1"/>
  <c r="L71" i="1"/>
  <c r="Q67" i="1"/>
  <c r="V62" i="1"/>
  <c r="V72" i="1"/>
  <c r="W72" i="1" s="1"/>
  <c r="X72" i="1" s="1"/>
  <c r="G11" i="1"/>
  <c r="G14" i="1"/>
  <c r="G23" i="1"/>
  <c r="G27" i="1"/>
  <c r="G9" i="1"/>
  <c r="G15" i="1"/>
  <c r="G18" i="1"/>
  <c r="G33" i="1"/>
  <c r="G61" i="1"/>
  <c r="G71" i="1"/>
  <c r="L62" i="1"/>
  <c r="L72" i="1"/>
  <c r="Q61" i="1"/>
  <c r="Q71" i="1"/>
  <c r="V66" i="1"/>
  <c r="G12" i="1"/>
  <c r="G36" i="1"/>
  <c r="G24" i="1"/>
  <c r="G28" i="1"/>
  <c r="G32" i="1"/>
  <c r="G31" i="1"/>
  <c r="G34" i="1"/>
  <c r="G62" i="1"/>
  <c r="G72" i="1"/>
  <c r="L66" i="1"/>
  <c r="Q62" i="1"/>
  <c r="Q72" i="1"/>
  <c r="V67" i="1"/>
  <c r="G37" i="1"/>
  <c r="G25" i="1"/>
  <c r="G29" i="1"/>
  <c r="G19" i="1"/>
  <c r="G49" i="1"/>
  <c r="G66" i="1"/>
  <c r="G7" i="1"/>
  <c r="L67" i="1"/>
  <c r="Q66" i="1"/>
  <c r="V61" i="1"/>
  <c r="V71" i="1"/>
  <c r="W71" i="1" s="1"/>
  <c r="X71" i="1" s="1"/>
  <c r="N64" i="1"/>
  <c r="N69" i="1" s="1"/>
  <c r="N74" i="1" s="1"/>
  <c r="N76" i="1" s="1"/>
  <c r="N56" i="1"/>
  <c r="N58" i="1" s="1"/>
  <c r="I64" i="1"/>
  <c r="I69" i="1" s="1"/>
  <c r="I74" i="1" s="1"/>
  <c r="I76" i="1" s="1"/>
  <c r="I56" i="1"/>
  <c r="I58" i="1" s="1"/>
  <c r="X62" i="1"/>
  <c r="X61" i="1"/>
  <c r="G52" i="1"/>
  <c r="O41" i="1"/>
  <c r="O54" i="1" s="1"/>
  <c r="G47" i="1"/>
  <c r="G30" i="1"/>
  <c r="F39" i="1"/>
  <c r="G39" i="1" s="1"/>
  <c r="X25" i="1"/>
  <c r="X17" i="1"/>
  <c r="Q31" i="1"/>
  <c r="Q27" i="1"/>
  <c r="Q39" i="1"/>
  <c r="Q16" i="1"/>
  <c r="X18" i="1"/>
  <c r="V15" i="1"/>
  <c r="W47" i="1"/>
  <c r="V32" i="1"/>
  <c r="V29" i="1"/>
  <c r="V25" i="1"/>
  <c r="V19" i="1"/>
  <c r="W16" i="1"/>
  <c r="V13" i="1"/>
  <c r="X8" i="1"/>
  <c r="L47" i="1"/>
  <c r="X26" i="1"/>
  <c r="P52" i="1"/>
  <c r="Q52" i="1" s="1"/>
  <c r="V48" i="1"/>
  <c r="W48" i="1"/>
  <c r="X48" i="1" s="1"/>
  <c r="G46" i="1"/>
  <c r="M41" i="1"/>
  <c r="M54" i="1" s="1"/>
  <c r="X37" i="1"/>
  <c r="Q45" i="1"/>
  <c r="P41" i="1"/>
  <c r="Q44" i="1"/>
  <c r="Q17" i="1"/>
  <c r="Q13" i="1"/>
  <c r="Q21" i="1"/>
  <c r="X36" i="1"/>
  <c r="Q12" i="1"/>
  <c r="V9" i="1"/>
  <c r="Q36" i="1"/>
  <c r="Q33" i="1"/>
  <c r="Q10" i="1"/>
  <c r="V47" i="1"/>
  <c r="V28" i="1"/>
  <c r="Q18" i="1"/>
  <c r="V46" i="1"/>
  <c r="W46" i="1"/>
  <c r="X46" i="1" s="1"/>
  <c r="X45" i="1"/>
  <c r="X34" i="1"/>
  <c r="G16" i="1"/>
  <c r="L52" i="1"/>
  <c r="X31" i="1"/>
  <c r="E64" i="1"/>
  <c r="E69" i="1" s="1"/>
  <c r="E74" i="1" s="1"/>
  <c r="E76" i="1" s="1"/>
  <c r="E56" i="1"/>
  <c r="E58" i="1" s="1"/>
  <c r="L15" i="1"/>
  <c r="C64" i="1"/>
  <c r="C69" i="1" s="1"/>
  <c r="C74" i="1" s="1"/>
  <c r="C76" i="1" s="1"/>
  <c r="C56" i="1"/>
  <c r="C58" i="1" s="1"/>
  <c r="X35" i="1"/>
  <c r="W21" i="1"/>
  <c r="X15" i="1" s="1"/>
  <c r="X7" i="1"/>
  <c r="Q8" i="1"/>
  <c r="X66" i="1"/>
  <c r="X67" i="1"/>
  <c r="U52" i="1"/>
  <c r="V52" i="1" s="1"/>
  <c r="L30" i="1"/>
  <c r="K39" i="1"/>
  <c r="L39" i="1" s="1"/>
  <c r="X27" i="1"/>
  <c r="X19" i="1"/>
  <c r="W52" i="1"/>
  <c r="X52" i="1" s="1"/>
  <c r="W30" i="1"/>
  <c r="X30" i="1" s="1"/>
  <c r="K21" i="1"/>
  <c r="X13" i="1"/>
  <c r="V44" i="1"/>
  <c r="V45" i="1"/>
  <c r="V34" i="1"/>
  <c r="V21" i="1"/>
  <c r="V14" i="1"/>
  <c r="V12" i="1"/>
  <c r="U41" i="1"/>
  <c r="V7" i="1"/>
  <c r="U54" i="1" l="1"/>
  <c r="V41" i="1"/>
  <c r="W39" i="1"/>
  <c r="X39" i="1" s="1"/>
  <c r="X32" i="1"/>
  <c r="P54" i="1"/>
  <c r="Q41" i="1"/>
  <c r="X33" i="1"/>
  <c r="X49" i="1"/>
  <c r="X16" i="1"/>
  <c r="X9" i="1"/>
  <c r="X28" i="1"/>
  <c r="L44" i="1"/>
  <c r="K41" i="1"/>
  <c r="L21" i="1"/>
  <c r="L14" i="1"/>
  <c r="L9" i="1"/>
  <c r="L10" i="1"/>
  <c r="L31" i="1"/>
  <c r="L33" i="1"/>
  <c r="L12" i="1"/>
  <c r="L7" i="1"/>
  <c r="L26" i="1"/>
  <c r="L36" i="1"/>
  <c r="L17" i="1"/>
  <c r="L32" i="1"/>
  <c r="L34" i="1"/>
  <c r="L46" i="1"/>
  <c r="L23" i="1"/>
  <c r="L27" i="1"/>
  <c r="L48" i="1"/>
  <c r="L8" i="1"/>
  <c r="L16" i="1"/>
  <c r="L18" i="1"/>
  <c r="L24" i="1"/>
  <c r="L28" i="1"/>
  <c r="L19" i="1"/>
  <c r="L49" i="1"/>
  <c r="L11" i="1"/>
  <c r="L37" i="1"/>
  <c r="L13" i="1"/>
  <c r="L25" i="1"/>
  <c r="L29" i="1"/>
  <c r="L35" i="1"/>
  <c r="L45" i="1"/>
  <c r="L50" i="1"/>
  <c r="W41" i="1"/>
  <c r="X21" i="1"/>
  <c r="X23" i="1"/>
  <c r="X44" i="1"/>
  <c r="X12" i="1"/>
  <c r="X10" i="1"/>
  <c r="X29" i="1"/>
  <c r="X24" i="1"/>
  <c r="X14" i="1"/>
  <c r="X50" i="1"/>
  <c r="X47" i="1"/>
  <c r="X11" i="1"/>
  <c r="F54" i="1"/>
  <c r="G41" i="1"/>
  <c r="M64" i="1"/>
  <c r="M69" i="1" s="1"/>
  <c r="M74" i="1" s="1"/>
  <c r="M76" i="1" s="1"/>
  <c r="M56" i="1"/>
  <c r="M58" i="1" s="1"/>
  <c r="O64" i="1"/>
  <c r="O69" i="1" s="1"/>
  <c r="O74" i="1" s="1"/>
  <c r="O76" i="1" s="1"/>
  <c r="O56" i="1"/>
  <c r="O58" i="1" s="1"/>
  <c r="F64" i="1" l="1"/>
  <c r="F56" i="1"/>
  <c r="G54" i="1"/>
  <c r="W54" i="1"/>
  <c r="X41" i="1"/>
  <c r="K54" i="1"/>
  <c r="L41" i="1"/>
  <c r="P64" i="1"/>
  <c r="P56" i="1"/>
  <c r="Q54" i="1"/>
  <c r="U64" i="1"/>
  <c r="U56" i="1"/>
  <c r="V54" i="1"/>
  <c r="P58" i="1" l="1"/>
  <c r="Q58" i="1" s="1"/>
  <c r="Q56" i="1"/>
  <c r="F69" i="1"/>
  <c r="G64" i="1"/>
  <c r="V56" i="1"/>
  <c r="U58" i="1"/>
  <c r="V58" i="1" s="1"/>
  <c r="P69" i="1"/>
  <c r="Q64" i="1"/>
  <c r="X54" i="1"/>
  <c r="W64" i="1"/>
  <c r="W56" i="1"/>
  <c r="V64" i="1"/>
  <c r="U69" i="1"/>
  <c r="L54" i="1"/>
  <c r="K64" i="1"/>
  <c r="K56" i="1"/>
  <c r="F58" i="1"/>
  <c r="G58" i="1" s="1"/>
  <c r="G56" i="1"/>
  <c r="K58" i="1" l="1"/>
  <c r="L58" i="1" s="1"/>
  <c r="L56" i="1"/>
  <c r="K69" i="1"/>
  <c r="L64" i="1"/>
  <c r="W58" i="1"/>
  <c r="X58" i="1" s="1"/>
  <c r="X56" i="1"/>
  <c r="P74" i="1"/>
  <c r="Q69" i="1"/>
  <c r="F74" i="1"/>
  <c r="G69" i="1"/>
  <c r="W69" i="1"/>
  <c r="X64" i="1"/>
  <c r="U74" i="1"/>
  <c r="V69" i="1"/>
  <c r="F76" i="1" l="1"/>
  <c r="G76" i="1" s="1"/>
  <c r="G74" i="1"/>
  <c r="V74" i="1"/>
  <c r="U76" i="1"/>
  <c r="V76" i="1" s="1"/>
  <c r="X69" i="1"/>
  <c r="W74" i="1"/>
  <c r="P76" i="1"/>
  <c r="Q76" i="1" s="1"/>
  <c r="Q74" i="1"/>
  <c r="L69" i="1"/>
  <c r="K74" i="1"/>
  <c r="K76" i="1" l="1"/>
  <c r="L76" i="1" s="1"/>
  <c r="L74" i="1"/>
  <c r="W76" i="1"/>
  <c r="X76" i="1" s="1"/>
  <c r="X74" i="1"/>
</calcChain>
</file>

<file path=xl/sharedStrings.xml><?xml version="1.0" encoding="utf-8"?>
<sst xmlns="http://schemas.openxmlformats.org/spreadsheetml/2006/main" count="78" uniqueCount="73">
  <si>
    <t>PRESUPUESTO 2014</t>
  </si>
  <si>
    <t>MILES DE PESOS</t>
  </si>
  <si>
    <t>Ene</t>
  </si>
  <si>
    <t>Feb</t>
  </si>
  <si>
    <t>Mar</t>
  </si>
  <si>
    <t>Q1</t>
  </si>
  <si>
    <t>%</t>
  </si>
  <si>
    <t>Abr</t>
  </si>
  <si>
    <t>May</t>
  </si>
  <si>
    <t>Jun</t>
  </si>
  <si>
    <t>Q2</t>
  </si>
  <si>
    <t>Jul</t>
  </si>
  <si>
    <t>Ago</t>
  </si>
  <si>
    <t>Sep</t>
  </si>
  <si>
    <t>Q3</t>
  </si>
  <si>
    <t>Oct</t>
  </si>
  <si>
    <t>Nov</t>
  </si>
  <si>
    <t>Dic</t>
  </si>
  <si>
    <t>Q4</t>
  </si>
  <si>
    <t>Total</t>
  </si>
  <si>
    <t>INGRESOS POR INSCRIPCIÓN</t>
  </si>
  <si>
    <t>INGRESOS POR COLEGIATURA</t>
  </si>
  <si>
    <t>MANUALES Y LIBROS</t>
  </si>
  <si>
    <t>OTROS INGRESOS</t>
  </si>
  <si>
    <t>INGRESOS POR BECAS</t>
  </si>
  <si>
    <t>INGRESOS REGALIAS</t>
  </si>
  <si>
    <t>INGRESOS CONECTIVIDAD</t>
  </si>
  <si>
    <t>TOTAL INGRESOS</t>
  </si>
  <si>
    <t>COSTO DE INSTRUCCIÓN</t>
  </si>
  <si>
    <t>COSTO DE MANUALES Y LIBROS</t>
  </si>
  <si>
    <t>COSTO DE VENTAS OTROS INGRESOS</t>
  </si>
  <si>
    <t>COSTO POR COMISION INSCRITOS</t>
  </si>
  <si>
    <t>COSTO POR COMPENSACIÓN VARIABLE</t>
  </si>
  <si>
    <t>COSTO POR CLIENTES INCOBRABLES</t>
  </si>
  <si>
    <t>COSTO CONECTIVIDAD</t>
  </si>
  <si>
    <t>TOTAL COSTOS</t>
  </si>
  <si>
    <t>REMANENTE BRUTA</t>
  </si>
  <si>
    <t>GASTOS:</t>
  </si>
  <si>
    <t>DEPRECIACIÓN</t>
  </si>
  <si>
    <t>AMORTIZACIÓN</t>
  </si>
  <si>
    <t>GASTOS DE TRASNSPORTACIÓN</t>
  </si>
  <si>
    <t>GASTOS CORPORATIVOS</t>
  </si>
  <si>
    <t>RELACIONES INSTITUCIONALES</t>
  </si>
  <si>
    <t>GASTOS IVA</t>
  </si>
  <si>
    <t>GASTOS DE OPERACIÓN</t>
  </si>
  <si>
    <t>TOTAL GASTOS</t>
  </si>
  <si>
    <t>REMANENTE DE OPERACIÓN</t>
  </si>
  <si>
    <t>EBITDA</t>
  </si>
  <si>
    <t>EBITDA SIN CORPORATIVOS</t>
  </si>
  <si>
    <t>GASTOS FINANCIEROS</t>
  </si>
  <si>
    <t>PRODUCTOS FINANCIEROS</t>
  </si>
  <si>
    <t>REM. DESPUÉS DE FINANCIEROS</t>
  </si>
  <si>
    <t>OTROS INGRESOS (GASTOS)</t>
  </si>
  <si>
    <t>IMPUESTOS</t>
  </si>
  <si>
    <t>REM. ANTES DE FLUCTUACIÓN</t>
  </si>
  <si>
    <t>GANANCIA (PERDIDA) CAMBIARIA</t>
  </si>
  <si>
    <t>GANANCIA (PERDIDA) MONETARIA</t>
  </si>
  <si>
    <t>REMANENTE NETA</t>
  </si>
  <si>
    <t>REMANENTE NETA CASH</t>
  </si>
  <si>
    <t>INSTITUCIÓN EDUCATIVA</t>
  </si>
  <si>
    <t>INGRESOS VARIABLES</t>
  </si>
  <si>
    <t>INGRESOS UNIVERSIDAD EN LINEA</t>
  </si>
  <si>
    <t>INGRESOS PROYECTO EXTERNO 1</t>
  </si>
  <si>
    <t>INGRESOS PROYECTO EXTERNO 2</t>
  </si>
  <si>
    <t>INGRESOS PROYECTO EXTERNO 3</t>
  </si>
  <si>
    <t>COSTO OTROS INGRESOS</t>
  </si>
  <si>
    <t>COSTOS PROYECTO EXTERNO 1</t>
  </si>
  <si>
    <t>COSTO OPERACIÓN PROYECTO EXTERNO 1</t>
  </si>
  <si>
    <t>COSTO PROYECTO EXTERNO 2</t>
  </si>
  <si>
    <t>COSTO OPERACIÓN PROYECTO EXTERNO 2</t>
  </si>
  <si>
    <t>COSTO PROYECTO EXTERNO 3</t>
  </si>
  <si>
    <t>COSTO OPERACIÓN PROYECTO EXTERNO 3</t>
  </si>
  <si>
    <t>COSTO SOBRECUOTA PROYECTO EXTERNO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</si>
</sst>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Unicode MS"/>
      <family val="2"/>
    </font>
    <font>
      <b/>
      <sz val="8"/>
      <color theme="1"/>
      <name val="Arial Unicode MS"/>
      <family val="2"/>
    </font>
    <font>
      <sz val="8"/>
      <color theme="0" tint="-0.14999847407452621"/>
      <name val="Arial Unicode MS"/>
      <family val="2"/>
    </font>
    <font>
      <b/>
      <sz val="8"/>
      <color theme="0" tint="-0.1499984740745262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9" fontId="2" fillId="0" borderId="0" xfId="2" applyFont="1" applyBorder="1" applyAlignment="1">
      <alignment horizontal="left"/>
    </xf>
    <xf numFmtId="0" fontId="3" fillId="0" borderId="0" xfId="0" applyFont="1" applyBorder="1" applyAlignment="1">
      <alignment horizontal="left"/>
    </xf>
    <xf numFmtId="9" fontId="3" fillId="0" borderId="0" xfId="2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2" fillId="0" borderId="7" xfId="1" applyNumberFormat="1" applyFont="1" applyBorder="1" applyAlignment="1">
      <alignment horizontal="left"/>
    </xf>
    <xf numFmtId="164" fontId="2" fillId="0" borderId="7" xfId="1" applyNumberFormat="1" applyFont="1" applyFill="1" applyBorder="1" applyAlignment="1">
      <alignment horizontal="left"/>
    </xf>
    <xf numFmtId="164" fontId="3" fillId="2" borderId="8" xfId="1" applyNumberFormat="1" applyFont="1" applyFill="1" applyBorder="1" applyAlignment="1">
      <alignment horizontal="left"/>
    </xf>
    <xf numFmtId="9" fontId="3" fillId="2" borderId="9" xfId="2" applyFont="1" applyFill="1" applyBorder="1" applyAlignment="1">
      <alignment horizontal="left"/>
    </xf>
    <xf numFmtId="164" fontId="3" fillId="0" borderId="7" xfId="1" applyNumberFormat="1" applyFont="1" applyBorder="1" applyAlignment="1">
      <alignment horizontal="left"/>
    </xf>
    <xf numFmtId="9" fontId="3" fillId="0" borderId="10" xfId="2" applyFont="1" applyBorder="1" applyAlignment="1">
      <alignment horizontal="left"/>
    </xf>
    <xf numFmtId="164" fontId="2" fillId="0" borderId="0" xfId="1" applyNumberFormat="1" applyFont="1" applyAlignment="1">
      <alignment horizontal="left"/>
    </xf>
    <xf numFmtId="9" fontId="2" fillId="0" borderId="0" xfId="2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3" fillId="2" borderId="11" xfId="1" applyNumberFormat="1" applyFont="1" applyFill="1" applyBorder="1" applyAlignment="1">
      <alignment horizontal="left"/>
    </xf>
    <xf numFmtId="9" fontId="3" fillId="2" borderId="12" xfId="2" applyFont="1" applyFill="1" applyBorder="1" applyAlignment="1">
      <alignment horizontal="left"/>
    </xf>
    <xf numFmtId="164" fontId="3" fillId="0" borderId="0" xfId="1" applyNumberFormat="1" applyFont="1" applyBorder="1" applyAlignment="1">
      <alignment horizontal="left"/>
    </xf>
    <xf numFmtId="9" fontId="3" fillId="0" borderId="5" xfId="2" applyFont="1" applyBorder="1" applyAlignment="1">
      <alignment horizontal="left"/>
    </xf>
    <xf numFmtId="164" fontId="2" fillId="0" borderId="0" xfId="1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left"/>
    </xf>
    <xf numFmtId="164" fontId="2" fillId="0" borderId="14" xfId="1" applyNumberFormat="1" applyFont="1" applyBorder="1" applyAlignment="1">
      <alignment horizontal="left"/>
    </xf>
    <xf numFmtId="164" fontId="3" fillId="2" borderId="15" xfId="1" applyNumberFormat="1" applyFont="1" applyFill="1" applyBorder="1" applyAlignment="1">
      <alignment horizontal="left"/>
    </xf>
    <xf numFmtId="9" fontId="3" fillId="2" borderId="16" xfId="2" applyFont="1" applyFill="1" applyBorder="1" applyAlignment="1">
      <alignment horizontal="left"/>
    </xf>
    <xf numFmtId="164" fontId="3" fillId="0" borderId="14" xfId="1" applyNumberFormat="1" applyFont="1" applyBorder="1" applyAlignment="1">
      <alignment horizontal="left"/>
    </xf>
    <xf numFmtId="9" fontId="3" fillId="0" borderId="17" xfId="2" applyFont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165" fontId="2" fillId="0" borderId="7" xfId="0" applyNumberFormat="1" applyFont="1" applyBorder="1" applyAlignment="1">
      <alignment horizontal="left"/>
    </xf>
    <xf numFmtId="165" fontId="3" fillId="2" borderId="8" xfId="0" applyNumberFormat="1" applyFont="1" applyFill="1" applyBorder="1" applyAlignment="1">
      <alignment horizontal="left"/>
    </xf>
    <xf numFmtId="165" fontId="3" fillId="0" borderId="7" xfId="1" applyNumberFormat="1" applyFont="1" applyBorder="1" applyAlignment="1">
      <alignment horizontal="left"/>
    </xf>
    <xf numFmtId="1" fontId="2" fillId="0" borderId="0" xfId="0" applyNumberFormat="1" applyFont="1" applyAlignment="1">
      <alignment horizontal="left"/>
    </xf>
    <xf numFmtId="165" fontId="2" fillId="0" borderId="0" xfId="0" applyNumberFormat="1" applyFont="1" applyBorder="1" applyAlignment="1">
      <alignment horizontal="left"/>
    </xf>
    <xf numFmtId="165" fontId="3" fillId="2" borderId="11" xfId="0" applyNumberFormat="1" applyFont="1" applyFill="1" applyBorder="1" applyAlignment="1">
      <alignment horizontal="left"/>
    </xf>
    <xf numFmtId="165" fontId="3" fillId="0" borderId="0" xfId="1" applyNumberFormat="1" applyFont="1" applyBorder="1" applyAlignment="1">
      <alignment horizontal="left"/>
    </xf>
    <xf numFmtId="165" fontId="2" fillId="0" borderId="14" xfId="0" applyNumberFormat="1" applyFont="1" applyBorder="1" applyAlignment="1">
      <alignment horizontal="left"/>
    </xf>
    <xf numFmtId="165" fontId="3" fillId="2" borderId="15" xfId="0" applyNumberFormat="1" applyFont="1" applyFill="1" applyBorder="1" applyAlignment="1">
      <alignment horizontal="left"/>
    </xf>
    <xf numFmtId="165" fontId="3" fillId="0" borderId="14" xfId="1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3" fontId="3" fillId="0" borderId="0" xfId="0" applyNumberFormat="1" applyFont="1" applyAlignment="1">
      <alignment horizontal="left"/>
    </xf>
    <xf numFmtId="0" fontId="3" fillId="0" borderId="18" xfId="0" applyFont="1" applyBorder="1" applyAlignment="1">
      <alignment horizontal="left"/>
    </xf>
    <xf numFmtId="164" fontId="3" fillId="0" borderId="19" xfId="0" applyNumberFormat="1" applyFont="1" applyBorder="1" applyAlignment="1">
      <alignment horizontal="left"/>
    </xf>
    <xf numFmtId="164" fontId="3" fillId="2" borderId="20" xfId="1" applyNumberFormat="1" applyFont="1" applyFill="1" applyBorder="1" applyAlignment="1">
      <alignment horizontal="left"/>
    </xf>
    <xf numFmtId="9" fontId="3" fillId="2" borderId="21" xfId="2" applyFont="1" applyFill="1" applyBorder="1" applyAlignment="1">
      <alignment horizontal="left"/>
    </xf>
    <xf numFmtId="165" fontId="3" fillId="0" borderId="19" xfId="1" applyNumberFormat="1" applyFont="1" applyBorder="1" applyAlignment="1">
      <alignment horizontal="left"/>
    </xf>
    <xf numFmtId="9" fontId="3" fillId="0" borderId="22" xfId="2" applyFont="1" applyBorder="1" applyAlignment="1">
      <alignment horizontal="left"/>
    </xf>
    <xf numFmtId="164" fontId="4" fillId="0" borderId="0" xfId="1" applyNumberFormat="1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2" xfId="0" applyFont="1" applyFill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164" fontId="3" fillId="0" borderId="24" xfId="0" applyNumberFormat="1" applyFont="1" applyBorder="1" applyAlignment="1">
      <alignment horizontal="left"/>
    </xf>
    <xf numFmtId="165" fontId="3" fillId="2" borderId="25" xfId="0" applyNumberFormat="1" applyFont="1" applyFill="1" applyBorder="1" applyAlignment="1">
      <alignment horizontal="left"/>
    </xf>
    <xf numFmtId="9" fontId="3" fillId="2" borderId="26" xfId="2" applyFont="1" applyFill="1" applyBorder="1" applyAlignment="1">
      <alignment horizontal="left"/>
    </xf>
    <xf numFmtId="165" fontId="3" fillId="0" borderId="25" xfId="1" applyNumberFormat="1" applyFont="1" applyBorder="1" applyAlignment="1">
      <alignment horizontal="left"/>
    </xf>
    <xf numFmtId="9" fontId="3" fillId="0" borderId="27" xfId="2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31" xfId="0" applyFont="1" applyFill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164" fontId="5" fillId="0" borderId="0" xfId="1" applyNumberFormat="1" applyFont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%20Cantu/Desktop/CNCI/CNCI/2014/CACECA/FG/CACECA%20-%20Pp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 consolidado"/>
      <sheetName val="Planteles"/>
      <sheetName val="Cumbres"/>
      <sheetName val="Saltillo"/>
      <sheetName val="Franquicias"/>
      <sheetName val="Oficinas"/>
      <sheetName val="UV"/>
      <sheetName val="CoahII"/>
      <sheetName val="Tamp"/>
      <sheetName val="NL"/>
      <sheetName val="Conect"/>
      <sheetName val="DF"/>
      <sheetName val="Inv AF"/>
    </sheetNames>
    <sheetDataSet>
      <sheetData sheetId="0"/>
      <sheetData sheetId="1"/>
      <sheetData sheetId="2"/>
      <sheetData sheetId="3"/>
      <sheetData sheetId="4"/>
      <sheetData sheetId="5">
        <row r="50">
          <cell r="C50">
            <v>-137.77045000000001</v>
          </cell>
          <cell r="D50">
            <v>-137.77045000000001</v>
          </cell>
          <cell r="E50">
            <v>-137.77045000000001</v>
          </cell>
          <cell r="H50">
            <v>-137.77045000000001</v>
          </cell>
          <cell r="I50">
            <v>-137.77045000000001</v>
          </cell>
          <cell r="J50">
            <v>-137.77045000000001</v>
          </cell>
          <cell r="M50">
            <v>-137.77045000000001</v>
          </cell>
          <cell r="N50">
            <v>-137.77045000000001</v>
          </cell>
          <cell r="O50">
            <v>-137.77045000000001</v>
          </cell>
          <cell r="R50">
            <v>-137.77045000000001</v>
          </cell>
          <cell r="S50">
            <v>-137.77045000000001</v>
          </cell>
          <cell r="T50">
            <v>-137.77045000000001</v>
          </cell>
        </row>
        <row r="51">
          <cell r="C51">
            <v>-309.33</v>
          </cell>
          <cell r="D51">
            <v>-309.33</v>
          </cell>
          <cell r="E51">
            <v>-309.33</v>
          </cell>
          <cell r="H51">
            <v>-309.33</v>
          </cell>
          <cell r="I51">
            <v>-309.33</v>
          </cell>
          <cell r="J51">
            <v>-309.33</v>
          </cell>
          <cell r="M51">
            <v>-309.33</v>
          </cell>
          <cell r="N51">
            <v>-309.33</v>
          </cell>
          <cell r="O51">
            <v>-309.33</v>
          </cell>
          <cell r="R51">
            <v>-309.33</v>
          </cell>
          <cell r="S51">
            <v>-309.33</v>
          </cell>
          <cell r="T51">
            <v>-309.33</v>
          </cell>
        </row>
      </sheetData>
      <sheetData sheetId="6">
        <row r="15">
          <cell r="C15">
            <v>2007.4218625153442</v>
          </cell>
          <cell r="D15">
            <v>1475.9474649917249</v>
          </cell>
          <cell r="E15">
            <v>1095.6693080581158</v>
          </cell>
          <cell r="H15">
            <v>936.12728948539495</v>
          </cell>
          <cell r="I15">
            <v>2095.5376655973068</v>
          </cell>
          <cell r="J15">
            <v>1630.2078242023306</v>
          </cell>
          <cell r="M15">
            <v>1596.0970549271892</v>
          </cell>
          <cell r="N15">
            <v>1265.4770381873152</v>
          </cell>
          <cell r="O15">
            <v>2783.1497907590424</v>
          </cell>
          <cell r="R15">
            <v>2379.6774557039457</v>
          </cell>
          <cell r="S15">
            <v>1642.0991874258998</v>
          </cell>
          <cell r="T15">
            <v>1600.5149117157216</v>
          </cell>
        </row>
        <row r="17">
          <cell r="C17">
            <v>-125.01165468865082</v>
          </cell>
          <cell r="D17">
            <v>-94.140669874379384</v>
          </cell>
          <cell r="E17">
            <v>-72.195028104358684</v>
          </cell>
          <cell r="H17">
            <v>-42.726191711404624</v>
          </cell>
          <cell r="I17">
            <v>-124.416599919798</v>
          </cell>
          <cell r="J17">
            <v>-92.800601815174801</v>
          </cell>
          <cell r="M17">
            <v>-87.229404119539183</v>
          </cell>
          <cell r="N17">
            <v>-56.636232864048637</v>
          </cell>
          <cell r="O17">
            <v>-165.88165455692817</v>
          </cell>
          <cell r="R17">
            <v>-158.53187088874631</v>
          </cell>
          <cell r="S17">
            <v>-110.90903381743672</v>
          </cell>
          <cell r="T17">
            <v>-105.55050413306002</v>
          </cell>
        </row>
        <row r="18">
          <cell r="C18">
            <v>-153.91144</v>
          </cell>
          <cell r="D18">
            <v>-151.52476000000001</v>
          </cell>
          <cell r="E18">
            <v>-136.20909</v>
          </cell>
          <cell r="H18">
            <v>-131.77094</v>
          </cell>
          <cell r="I18">
            <v>-108.90724</v>
          </cell>
          <cell r="J18">
            <v>-128.12407999999999</v>
          </cell>
          <cell r="M18">
            <v>-197.94140999999999</v>
          </cell>
          <cell r="N18">
            <v>-111.12905000000001</v>
          </cell>
          <cell r="O18">
            <v>-219.63312999999999</v>
          </cell>
          <cell r="R18">
            <v>-172.90147451295479</v>
          </cell>
          <cell r="S18">
            <v>-130.19133428706837</v>
          </cell>
          <cell r="T18">
            <v>-132.37314076506794</v>
          </cell>
        </row>
        <row r="19">
          <cell r="C19">
            <v>-63.84</v>
          </cell>
          <cell r="D19">
            <v>-47.52</v>
          </cell>
          <cell r="E19">
            <v>0</v>
          </cell>
          <cell r="H19">
            <v>0</v>
          </cell>
          <cell r="I19">
            <v>-65.760000000000005</v>
          </cell>
          <cell r="J19">
            <v>-41.28</v>
          </cell>
          <cell r="M19">
            <v>-38.4</v>
          </cell>
          <cell r="N19">
            <v>-11.519999999999998</v>
          </cell>
          <cell r="O19">
            <v>-191.96</v>
          </cell>
          <cell r="R19">
            <v>-80.599999999999994</v>
          </cell>
          <cell r="S19">
            <v>-22</v>
          </cell>
          <cell r="T19">
            <v>0</v>
          </cell>
        </row>
        <row r="22">
          <cell r="C22">
            <v>-43.416666666666664</v>
          </cell>
          <cell r="D22">
            <v>-43.416666666666664</v>
          </cell>
          <cell r="E22">
            <v>-43.416666666666664</v>
          </cell>
          <cell r="H22">
            <v>-43.416666666666664</v>
          </cell>
          <cell r="I22">
            <v>-43.416666666666664</v>
          </cell>
          <cell r="J22">
            <v>-43.416666666666664</v>
          </cell>
          <cell r="M22">
            <v>-43.416666666666664</v>
          </cell>
          <cell r="N22">
            <v>-43.416666666666664</v>
          </cell>
          <cell r="O22">
            <v>-43.416666666666664</v>
          </cell>
          <cell r="R22">
            <v>-43.416666666666664</v>
          </cell>
          <cell r="S22">
            <v>-43.416666666666664</v>
          </cell>
          <cell r="T22">
            <v>-43.416666666666664</v>
          </cell>
        </row>
      </sheetData>
      <sheetData sheetId="7">
        <row r="21">
          <cell r="C21">
            <v>954.12370391842921</v>
          </cell>
          <cell r="D21">
            <v>954.12340391842929</v>
          </cell>
          <cell r="E21">
            <v>954.12340391842929</v>
          </cell>
          <cell r="H21">
            <v>954.12340391842929</v>
          </cell>
          <cell r="I21">
            <v>833.01362140423942</v>
          </cell>
          <cell r="J21">
            <v>833.01362140423942</v>
          </cell>
          <cell r="M21">
            <v>833.01362140423942</v>
          </cell>
          <cell r="N21">
            <v>833.01362140423942</v>
          </cell>
          <cell r="O21">
            <v>972.49648038422731</v>
          </cell>
          <cell r="R21">
            <v>972.49648038422731</v>
          </cell>
          <cell r="S21">
            <v>972.49648038422731</v>
          </cell>
          <cell r="T21">
            <v>972.49648038422731</v>
          </cell>
        </row>
        <row r="24">
          <cell r="C24">
            <v>-63.000109999999999</v>
          </cell>
          <cell r="D24">
            <v>-63</v>
          </cell>
          <cell r="E24">
            <v>-63.000010000000003</v>
          </cell>
          <cell r="H24">
            <v>-63</v>
          </cell>
          <cell r="I24">
            <v>-63</v>
          </cell>
          <cell r="J24">
            <v>-63</v>
          </cell>
          <cell r="M24">
            <v>-63</v>
          </cell>
          <cell r="N24">
            <v>-63</v>
          </cell>
          <cell r="O24">
            <v>-63</v>
          </cell>
          <cell r="R24">
            <v>-63</v>
          </cell>
          <cell r="S24">
            <v>-63</v>
          </cell>
          <cell r="T24">
            <v>-63</v>
          </cell>
        </row>
        <row r="25">
          <cell r="C25">
            <v>-16</v>
          </cell>
          <cell r="D25">
            <v>-16</v>
          </cell>
          <cell r="E25">
            <v>-16</v>
          </cell>
          <cell r="H25">
            <v>-16</v>
          </cell>
          <cell r="I25">
            <v>-16</v>
          </cell>
          <cell r="J25">
            <v>-16</v>
          </cell>
          <cell r="M25">
            <v>-16</v>
          </cell>
          <cell r="N25">
            <v>-16</v>
          </cell>
          <cell r="O25">
            <v>-16</v>
          </cell>
          <cell r="R25">
            <v>-16</v>
          </cell>
          <cell r="S25">
            <v>-16</v>
          </cell>
          <cell r="T25">
            <v>-16</v>
          </cell>
        </row>
      </sheetData>
      <sheetData sheetId="8"/>
      <sheetData sheetId="9">
        <row r="21">
          <cell r="C21">
            <v>7425.246326817527</v>
          </cell>
          <cell r="D21">
            <v>7425.246326817527</v>
          </cell>
          <cell r="E21">
            <v>7425.246326817527</v>
          </cell>
          <cell r="H21">
            <v>7425.246326817527</v>
          </cell>
          <cell r="I21">
            <v>7373.0207080454211</v>
          </cell>
          <cell r="J21">
            <v>7373.0207080454211</v>
          </cell>
          <cell r="M21">
            <v>7373.0207080454211</v>
          </cell>
          <cell r="N21">
            <v>7373.0207080454211</v>
          </cell>
          <cell r="O21">
            <v>8255.0615927745403</v>
          </cell>
          <cell r="R21">
            <v>8255.0615927745403</v>
          </cell>
          <cell r="S21">
            <v>8255.0615927745403</v>
          </cell>
          <cell r="T21">
            <v>6155.0615927745403</v>
          </cell>
        </row>
        <row r="36">
          <cell r="C36">
            <v>-735.41828017322723</v>
          </cell>
          <cell r="D36">
            <v>-735.41828017322723</v>
          </cell>
          <cell r="E36">
            <v>-735.41828017322723</v>
          </cell>
          <cell r="H36">
            <v>-735.41828017322723</v>
          </cell>
          <cell r="I36">
            <v>-730.66771217056862</v>
          </cell>
          <cell r="J36">
            <v>-730.66771217056862</v>
          </cell>
          <cell r="M36">
            <v>-730.66771217056862</v>
          </cell>
          <cell r="N36">
            <v>-730.66771217056862</v>
          </cell>
          <cell r="O36">
            <v>-810.90027432201862</v>
          </cell>
          <cell r="R36">
            <v>-810.90027432201862</v>
          </cell>
          <cell r="S36">
            <v>-810.90027432201862</v>
          </cell>
          <cell r="T36">
            <v>-619.87921913613673</v>
          </cell>
        </row>
        <row r="43">
          <cell r="C43">
            <v>-126</v>
          </cell>
          <cell r="D43">
            <v>-126</v>
          </cell>
          <cell r="E43">
            <v>-126</v>
          </cell>
          <cell r="H43">
            <v>-126</v>
          </cell>
          <cell r="I43">
            <v>-126</v>
          </cell>
          <cell r="J43">
            <v>-126</v>
          </cell>
          <cell r="M43">
            <v>-126</v>
          </cell>
          <cell r="N43">
            <v>-126</v>
          </cell>
          <cell r="O43">
            <v>-126</v>
          </cell>
          <cell r="R43">
            <v>-126</v>
          </cell>
          <cell r="S43">
            <v>-126</v>
          </cell>
          <cell r="T43">
            <v>-126</v>
          </cell>
        </row>
        <row r="76">
          <cell r="C76">
            <v>-131.94524901167227</v>
          </cell>
          <cell r="D76">
            <v>-131.94524901167227</v>
          </cell>
          <cell r="E76">
            <v>-131.94524901167227</v>
          </cell>
          <cell r="H76">
            <v>-131.94524901167227</v>
          </cell>
          <cell r="I76">
            <v>-131.01720945980091</v>
          </cell>
          <cell r="J76">
            <v>-131.01720945980091</v>
          </cell>
          <cell r="M76">
            <v>-131.01720945980091</v>
          </cell>
          <cell r="N76">
            <v>-131.01720945980091</v>
          </cell>
          <cell r="O76">
            <v>-146.69091226393945</v>
          </cell>
          <cell r="R76">
            <v>-146.69091226393945</v>
          </cell>
          <cell r="S76">
            <v>-146.69091226393945</v>
          </cell>
          <cell r="T76">
            <v>-109.37430204943755</v>
          </cell>
        </row>
        <row r="78">
          <cell r="C78">
            <v>-2302.25</v>
          </cell>
          <cell r="D78">
            <v>-2302.25</v>
          </cell>
          <cell r="E78">
            <v>-2302.25</v>
          </cell>
          <cell r="H78">
            <v>-2302.25</v>
          </cell>
          <cell r="I78">
            <v>0</v>
          </cell>
          <cell r="J78">
            <v>0</v>
          </cell>
          <cell r="M78">
            <v>0</v>
          </cell>
          <cell r="N78">
            <v>0</v>
          </cell>
          <cell r="O78">
            <v>0</v>
          </cell>
          <cell r="R78">
            <v>0</v>
          </cell>
          <cell r="S78">
            <v>0</v>
          </cell>
          <cell r="T78">
            <v>0</v>
          </cell>
        </row>
      </sheetData>
      <sheetData sheetId="10">
        <row r="22">
          <cell r="C22">
            <v>284</v>
          </cell>
          <cell r="D22">
            <v>284</v>
          </cell>
          <cell r="E22">
            <v>284</v>
          </cell>
          <cell r="H22">
            <v>284</v>
          </cell>
          <cell r="I22">
            <v>284</v>
          </cell>
          <cell r="J22">
            <v>284</v>
          </cell>
          <cell r="M22">
            <v>284</v>
          </cell>
          <cell r="N22">
            <v>284</v>
          </cell>
          <cell r="O22">
            <v>284</v>
          </cell>
          <cell r="R22">
            <v>284</v>
          </cell>
          <cell r="S22">
            <v>284</v>
          </cell>
          <cell r="T22">
            <v>284</v>
          </cell>
        </row>
        <row r="38">
          <cell r="C38">
            <v>-190</v>
          </cell>
          <cell r="D38">
            <v>-190</v>
          </cell>
          <cell r="E38">
            <v>-190</v>
          </cell>
          <cell r="H38">
            <v>-190</v>
          </cell>
          <cell r="I38">
            <v>-190</v>
          </cell>
          <cell r="J38">
            <v>-190</v>
          </cell>
          <cell r="M38">
            <v>-190</v>
          </cell>
          <cell r="N38">
            <v>-190</v>
          </cell>
          <cell r="O38">
            <v>-190</v>
          </cell>
          <cell r="R38">
            <v>-190</v>
          </cell>
          <cell r="S38">
            <v>-190</v>
          </cell>
          <cell r="T38">
            <v>-190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81"/>
  <sheetViews>
    <sheetView showGridLines="0" tabSelected="1" topLeftCell="C1" zoomScale="80" zoomScaleNormal="80" workbookViewId="0">
      <selection activeCell="W76" sqref="W7:W76"/>
    </sheetView>
  </sheetViews>
  <sheetFormatPr baseColWidth="10" defaultRowHeight="12.75" x14ac:dyDescent="0.25"/>
  <cols>
    <col min="1" max="1" width="2.85546875" style="1" customWidth="1"/>
    <col min="2" max="2" width="39.5703125" style="1" bestFit="1" customWidth="1"/>
    <col min="3" max="5" width="8.85546875" style="1" bestFit="1" customWidth="1"/>
    <col min="6" max="6" width="9.5703125" style="2" bestFit="1" customWidth="1"/>
    <col min="7" max="7" width="5.85546875" style="2" bestFit="1" customWidth="1"/>
    <col min="8" max="8" width="8.85546875" style="1" bestFit="1" customWidth="1"/>
    <col min="9" max="9" width="8.7109375" style="1" bestFit="1" customWidth="1"/>
    <col min="10" max="10" width="8.85546875" style="1" bestFit="1" customWidth="1"/>
    <col min="11" max="11" width="9.28515625" style="2" bestFit="1" customWidth="1"/>
    <col min="12" max="12" width="5.85546875" style="2" bestFit="1" customWidth="1"/>
    <col min="13" max="15" width="8.85546875" style="1" bestFit="1" customWidth="1"/>
    <col min="16" max="16" width="9.5703125" style="2" bestFit="1" customWidth="1"/>
    <col min="17" max="17" width="5.85546875" style="2" bestFit="1" customWidth="1"/>
    <col min="18" max="20" width="8.85546875" style="1" bestFit="1" customWidth="1"/>
    <col min="21" max="21" width="9.5703125" style="2" bestFit="1" customWidth="1"/>
    <col min="22" max="22" width="5.85546875" style="2" bestFit="1" customWidth="1"/>
    <col min="23" max="23" width="10.28515625" style="2" bestFit="1" customWidth="1"/>
    <col min="24" max="24" width="14.140625" style="2" bestFit="1" customWidth="1"/>
    <col min="25" max="25" width="13" style="1" bestFit="1" customWidth="1"/>
    <col min="26" max="26" width="11.42578125" style="3"/>
    <col min="27" max="27" width="11.42578125" style="1"/>
    <col min="28" max="28" width="13" style="1" bestFit="1" customWidth="1"/>
    <col min="29" max="16384" width="11.42578125" style="1"/>
  </cols>
  <sheetData>
    <row r="1" spans="2:29" ht="13.5" thickBot="1" x14ac:dyDescent="0.3"/>
    <row r="2" spans="2:29" x14ac:dyDescent="0.25">
      <c r="B2" s="4" t="s">
        <v>59</v>
      </c>
      <c r="C2" s="5"/>
      <c r="D2" s="5"/>
      <c r="E2" s="5"/>
      <c r="F2" s="6"/>
      <c r="G2" s="6"/>
      <c r="H2" s="5"/>
      <c r="I2" s="5"/>
      <c r="J2" s="5"/>
      <c r="K2" s="6"/>
      <c r="L2" s="6"/>
      <c r="M2" s="5"/>
      <c r="N2" s="5"/>
      <c r="O2" s="5"/>
      <c r="P2" s="6"/>
      <c r="Q2" s="6"/>
      <c r="R2" s="5"/>
      <c r="S2" s="5"/>
      <c r="T2" s="5"/>
      <c r="U2" s="6"/>
      <c r="V2" s="6"/>
      <c r="W2" s="6"/>
      <c r="X2" s="7"/>
    </row>
    <row r="3" spans="2:29" x14ac:dyDescent="0.25">
      <c r="B3" s="8" t="s">
        <v>0</v>
      </c>
      <c r="C3" s="9"/>
      <c r="D3" s="10"/>
      <c r="E3" s="10"/>
      <c r="F3" s="11"/>
      <c r="G3" s="11"/>
      <c r="H3" s="10"/>
      <c r="I3" s="10"/>
      <c r="J3" s="10"/>
      <c r="K3" s="11"/>
      <c r="L3" s="11"/>
      <c r="M3" s="10"/>
      <c r="N3" s="10"/>
      <c r="O3" s="10"/>
      <c r="P3" s="11"/>
      <c r="Q3" s="11"/>
      <c r="R3" s="10"/>
      <c r="S3" s="10"/>
      <c r="T3" s="10"/>
      <c r="U3" s="11"/>
      <c r="V3" s="11"/>
      <c r="W3" s="12"/>
      <c r="X3" s="13"/>
    </row>
    <row r="4" spans="2:29" x14ac:dyDescent="0.25">
      <c r="B4" s="14" t="s">
        <v>1</v>
      </c>
      <c r="C4" s="9"/>
      <c r="D4" s="9"/>
      <c r="E4" s="9"/>
      <c r="F4" s="11"/>
      <c r="G4" s="11"/>
      <c r="H4" s="15"/>
      <c r="I4" s="15"/>
      <c r="J4" s="15"/>
      <c r="K4" s="11"/>
      <c r="L4" s="11"/>
      <c r="M4" s="15"/>
      <c r="N4" s="15"/>
      <c r="O4" s="15"/>
      <c r="P4" s="11"/>
      <c r="Q4" s="11"/>
      <c r="R4" s="15"/>
      <c r="S4" s="15"/>
      <c r="T4" s="15"/>
      <c r="U4" s="11"/>
      <c r="V4" s="11"/>
      <c r="W4" s="11"/>
      <c r="X4" s="13"/>
    </row>
    <row r="5" spans="2:29" x14ac:dyDescent="0.25">
      <c r="B5" s="14"/>
      <c r="C5" s="9"/>
      <c r="D5" s="16"/>
      <c r="E5" s="16"/>
      <c r="F5" s="11"/>
      <c r="G5" s="11"/>
      <c r="H5" s="16"/>
      <c r="I5" s="16"/>
      <c r="J5" s="16"/>
      <c r="K5" s="11"/>
      <c r="L5" s="11"/>
      <c r="M5" s="16"/>
      <c r="N5" s="16"/>
      <c r="O5" s="16"/>
      <c r="P5" s="11"/>
      <c r="Q5" s="11"/>
      <c r="R5" s="16"/>
      <c r="S5" s="16"/>
      <c r="T5" s="16"/>
      <c r="U5" s="11"/>
      <c r="V5" s="11"/>
      <c r="W5" s="16"/>
      <c r="X5" s="13"/>
    </row>
    <row r="6" spans="2:29" x14ac:dyDescent="0.25">
      <c r="B6" s="14"/>
      <c r="C6" s="9" t="s">
        <v>2</v>
      </c>
      <c r="D6" s="9" t="s">
        <v>3</v>
      </c>
      <c r="E6" s="9" t="s">
        <v>4</v>
      </c>
      <c r="F6" s="11" t="s">
        <v>5</v>
      </c>
      <c r="G6" s="11" t="s">
        <v>6</v>
      </c>
      <c r="H6" s="9" t="s">
        <v>7</v>
      </c>
      <c r="I6" s="9" t="s">
        <v>8</v>
      </c>
      <c r="J6" s="9" t="s">
        <v>9</v>
      </c>
      <c r="K6" s="11" t="s">
        <v>10</v>
      </c>
      <c r="L6" s="11" t="s">
        <v>6</v>
      </c>
      <c r="M6" s="9" t="s">
        <v>11</v>
      </c>
      <c r="N6" s="9" t="s">
        <v>12</v>
      </c>
      <c r="O6" s="9" t="s">
        <v>13</v>
      </c>
      <c r="P6" s="11" t="s">
        <v>14</v>
      </c>
      <c r="Q6" s="11" t="s">
        <v>6</v>
      </c>
      <c r="R6" s="9" t="s">
        <v>15</v>
      </c>
      <c r="S6" s="9" t="s">
        <v>16</v>
      </c>
      <c r="T6" s="9" t="s">
        <v>17</v>
      </c>
      <c r="U6" s="11" t="s">
        <v>18</v>
      </c>
      <c r="V6" s="11" t="s">
        <v>6</v>
      </c>
      <c r="W6" s="11" t="s">
        <v>19</v>
      </c>
      <c r="X6" s="13" t="s">
        <v>6</v>
      </c>
      <c r="Z6" s="15"/>
      <c r="AA6" s="15"/>
    </row>
    <row r="7" spans="2:29" x14ac:dyDescent="0.25">
      <c r="B7" s="17" t="s">
        <v>20</v>
      </c>
      <c r="C7" s="18">
        <v>979.4628919117647</v>
      </c>
      <c r="D7" s="18">
        <v>518.21506714261295</v>
      </c>
      <c r="E7" s="19">
        <v>759.32990919459644</v>
      </c>
      <c r="F7" s="20">
        <f t="shared" ref="F7:F19" si="0">SUM(C7:E7)</f>
        <v>2257.0078682489739</v>
      </c>
      <c r="G7" s="21">
        <f>F7/$F$21</f>
        <v>3.5889099018785453E-2</v>
      </c>
      <c r="H7" s="19">
        <v>1620.1726188429093</v>
      </c>
      <c r="I7" s="19">
        <v>959.58097511627909</v>
      </c>
      <c r="J7" s="18">
        <v>516.94033705540346</v>
      </c>
      <c r="K7" s="20">
        <f t="shared" ref="K7:K19" si="1">SUM(H7:J7)</f>
        <v>3096.6939310145917</v>
      </c>
      <c r="L7" s="21">
        <f t="shared" ref="L7:L19" si="2">K7/$K$21</f>
        <v>4.8003342265143634E-2</v>
      </c>
      <c r="M7" s="19">
        <v>1019.8526302473781</v>
      </c>
      <c r="N7" s="19">
        <v>2002.9888610068397</v>
      </c>
      <c r="O7" s="19">
        <v>879.85667691803451</v>
      </c>
      <c r="P7" s="20">
        <f t="shared" ref="P7:P19" si="3">SUM(M7:O7)</f>
        <v>3902.6981681722518</v>
      </c>
      <c r="Q7" s="21">
        <f t="shared" ref="Q7:Q19" si="4">P7/$P$21</f>
        <v>5.6645288039659555E-2</v>
      </c>
      <c r="R7" s="18">
        <v>480.71805792293662</v>
      </c>
      <c r="S7" s="19">
        <v>681.7952399606703</v>
      </c>
      <c r="T7" s="19">
        <v>1709.7500673125346</v>
      </c>
      <c r="U7" s="20">
        <f t="shared" ref="U7:U19" si="5">SUM(R7:T7)</f>
        <v>2872.2633651961414</v>
      </c>
      <c r="V7" s="21">
        <f t="shared" ref="V7:V19" si="6">U7/$U$21</f>
        <v>4.0603149528230825E-2</v>
      </c>
      <c r="W7" s="22">
        <f>U7+P7+K7+F7</f>
        <v>12128.663332631957</v>
      </c>
      <c r="X7" s="23">
        <f>W7/$W$21</f>
        <v>4.5419681155134894E-2</v>
      </c>
      <c r="Y7" s="24"/>
      <c r="AA7" s="25"/>
      <c r="AB7" s="24"/>
      <c r="AC7" s="26"/>
    </row>
    <row r="8" spans="2:29" x14ac:dyDescent="0.25">
      <c r="B8" s="14" t="s">
        <v>21</v>
      </c>
      <c r="C8" s="16">
        <v>7176.5930381840835</v>
      </c>
      <c r="D8" s="16">
        <v>7147.6296664563515</v>
      </c>
      <c r="E8" s="16">
        <v>7203.187382963547</v>
      </c>
      <c r="F8" s="27">
        <f t="shared" si="0"/>
        <v>21527.410087603981</v>
      </c>
      <c r="G8" s="28">
        <f t="shared" ref="G8:G19" si="7">F8/$F$21</f>
        <v>0.34231132426286848</v>
      </c>
      <c r="H8" s="16">
        <v>7018.1494317616025</v>
      </c>
      <c r="I8" s="16">
        <v>7074.8160859828331</v>
      </c>
      <c r="J8" s="16">
        <v>6821.2384106007348</v>
      </c>
      <c r="K8" s="27">
        <f t="shared" si="1"/>
        <v>20914.20392834517</v>
      </c>
      <c r="L8" s="28">
        <f t="shared" si="2"/>
        <v>0.32420113570811726</v>
      </c>
      <c r="M8" s="16">
        <v>6785.1141444343675</v>
      </c>
      <c r="N8" s="16">
        <v>6787.9864014946261</v>
      </c>
      <c r="O8" s="16">
        <v>8044.6953415523722</v>
      </c>
      <c r="P8" s="27">
        <f t="shared" si="3"/>
        <v>21617.795887481367</v>
      </c>
      <c r="Q8" s="28">
        <f t="shared" si="4"/>
        <v>0.31376914689829594</v>
      </c>
      <c r="R8" s="16">
        <v>8121.3176004497591</v>
      </c>
      <c r="S8" s="16">
        <v>7834.1964733303594</v>
      </c>
      <c r="T8" s="16">
        <v>7962.0044910265415</v>
      </c>
      <c r="U8" s="27">
        <f t="shared" si="5"/>
        <v>23917.518564806662</v>
      </c>
      <c r="V8" s="28">
        <f t="shared" si="6"/>
        <v>0.33810499218088425</v>
      </c>
      <c r="W8" s="29">
        <f t="shared" ref="W8:W19" si="8">U8+P8+K8+F8</f>
        <v>87976.928468237194</v>
      </c>
      <c r="X8" s="30">
        <f t="shared" ref="X8:X21" si="9">W8/$W$21</f>
        <v>0.32945790730991659</v>
      </c>
      <c r="Y8" s="24"/>
      <c r="AA8" s="25"/>
      <c r="AB8" s="24"/>
      <c r="AC8" s="26"/>
    </row>
    <row r="9" spans="2:29" x14ac:dyDescent="0.25">
      <c r="B9" s="14" t="s">
        <v>22</v>
      </c>
      <c r="C9" s="16">
        <v>1002.373</v>
      </c>
      <c r="D9" s="16">
        <v>1012.644</v>
      </c>
      <c r="E9" s="16">
        <v>1000.72</v>
      </c>
      <c r="F9" s="27">
        <f t="shared" si="0"/>
        <v>3015.7370000000001</v>
      </c>
      <c r="G9" s="28">
        <f t="shared" si="7"/>
        <v>4.7953791092267356E-2</v>
      </c>
      <c r="H9" s="16">
        <v>958.87800000000004</v>
      </c>
      <c r="I9" s="16">
        <v>981.58500000000004</v>
      </c>
      <c r="J9" s="16">
        <v>985.58199999999999</v>
      </c>
      <c r="K9" s="27">
        <f t="shared" si="1"/>
        <v>2926.0450000000001</v>
      </c>
      <c r="L9" s="28">
        <f t="shared" si="2"/>
        <v>4.5358031096147861E-2</v>
      </c>
      <c r="M9" s="16">
        <v>976.01199999999994</v>
      </c>
      <c r="N9" s="16">
        <v>1013.521</v>
      </c>
      <c r="O9" s="16">
        <v>1114.248</v>
      </c>
      <c r="P9" s="27">
        <f t="shared" si="3"/>
        <v>3103.7809999999999</v>
      </c>
      <c r="Q9" s="28">
        <f t="shared" si="4"/>
        <v>4.5049491705724629E-2</v>
      </c>
      <c r="R9" s="16">
        <v>1163.671</v>
      </c>
      <c r="S9" s="16">
        <v>1097.1460000000002</v>
      </c>
      <c r="T9" s="16">
        <v>1113.646</v>
      </c>
      <c r="U9" s="27">
        <f t="shared" si="5"/>
        <v>3374.4629999999997</v>
      </c>
      <c r="V9" s="28">
        <f t="shared" si="6"/>
        <v>4.7702389490709513E-2</v>
      </c>
      <c r="W9" s="29">
        <f t="shared" si="8"/>
        <v>12420.026000000002</v>
      </c>
      <c r="X9" s="30">
        <f t="shared" si="9"/>
        <v>4.651078238281605E-2</v>
      </c>
      <c r="Y9" s="24"/>
      <c r="AA9" s="25"/>
      <c r="AB9" s="24"/>
      <c r="AC9" s="26"/>
    </row>
    <row r="10" spans="2:29" x14ac:dyDescent="0.25">
      <c r="B10" s="14" t="s">
        <v>23</v>
      </c>
      <c r="C10" s="16">
        <v>1014.1348794</v>
      </c>
      <c r="D10" s="16">
        <v>699.47958519999997</v>
      </c>
      <c r="E10" s="16">
        <v>653.9908842000001</v>
      </c>
      <c r="F10" s="27">
        <f t="shared" si="0"/>
        <v>2367.6053488000002</v>
      </c>
      <c r="G10" s="28">
        <f t="shared" si="7"/>
        <v>3.7647729986165904E-2</v>
      </c>
      <c r="H10" s="16">
        <v>776.22878360000016</v>
      </c>
      <c r="I10" s="16">
        <v>898.36351459999992</v>
      </c>
      <c r="J10" s="16">
        <v>863.90615999999989</v>
      </c>
      <c r="K10" s="27">
        <f t="shared" si="1"/>
        <v>2538.4984582000002</v>
      </c>
      <c r="L10" s="28">
        <f t="shared" si="2"/>
        <v>3.9350485725461848E-2</v>
      </c>
      <c r="M10" s="16">
        <v>998.89649939999993</v>
      </c>
      <c r="N10" s="16">
        <v>900.93113999999991</v>
      </c>
      <c r="O10" s="16">
        <v>743.09024439999996</v>
      </c>
      <c r="P10" s="27">
        <f t="shared" si="3"/>
        <v>2642.9178837999998</v>
      </c>
      <c r="Q10" s="28">
        <f t="shared" si="4"/>
        <v>3.8360344136767185E-2</v>
      </c>
      <c r="R10" s="31">
        <v>931.46485959999995</v>
      </c>
      <c r="S10" s="16">
        <v>946.7</v>
      </c>
      <c r="T10" s="16">
        <v>833.34000000000015</v>
      </c>
      <c r="U10" s="27">
        <f t="shared" si="5"/>
        <v>2711.5048596000001</v>
      </c>
      <c r="V10" s="28">
        <f t="shared" si="6"/>
        <v>3.8330620581286813E-2</v>
      </c>
      <c r="W10" s="29">
        <f t="shared" si="8"/>
        <v>10260.5265504</v>
      </c>
      <c r="X10" s="30">
        <f t="shared" si="9"/>
        <v>3.842384206915192E-2</v>
      </c>
      <c r="Y10" s="24"/>
      <c r="AA10" s="25"/>
      <c r="AB10" s="24"/>
      <c r="AC10" s="26"/>
    </row>
    <row r="11" spans="2:29" x14ac:dyDescent="0.25">
      <c r="B11" s="14" t="s">
        <v>24</v>
      </c>
      <c r="C11" s="16">
        <v>109.812</v>
      </c>
      <c r="D11" s="16">
        <v>109.812</v>
      </c>
      <c r="E11" s="16">
        <v>109.812</v>
      </c>
      <c r="F11" s="27">
        <f t="shared" si="0"/>
        <v>329.43599999999998</v>
      </c>
      <c r="G11" s="28">
        <f t="shared" si="7"/>
        <v>5.2384226881429605E-3</v>
      </c>
      <c r="H11" s="16">
        <v>109.812</v>
      </c>
      <c r="I11" s="16">
        <v>109.812</v>
      </c>
      <c r="J11" s="16">
        <v>109.812</v>
      </c>
      <c r="K11" s="27">
        <f t="shared" si="1"/>
        <v>329.43599999999998</v>
      </c>
      <c r="L11" s="28">
        <f t="shared" si="2"/>
        <v>5.1067459086208741E-3</v>
      </c>
      <c r="M11" s="16">
        <v>109.812</v>
      </c>
      <c r="N11" s="16">
        <v>109.812</v>
      </c>
      <c r="O11" s="16">
        <v>109.812</v>
      </c>
      <c r="P11" s="27">
        <f t="shared" si="3"/>
        <v>329.43599999999998</v>
      </c>
      <c r="Q11" s="28">
        <f t="shared" si="4"/>
        <v>4.7815629870687068E-3</v>
      </c>
      <c r="R11" s="16">
        <v>109.812</v>
      </c>
      <c r="S11" s="16">
        <v>109.812</v>
      </c>
      <c r="T11" s="16">
        <v>109.812</v>
      </c>
      <c r="U11" s="27">
        <f t="shared" si="5"/>
        <v>329.43599999999998</v>
      </c>
      <c r="V11" s="28">
        <f t="shared" si="6"/>
        <v>4.6570030207062222E-3</v>
      </c>
      <c r="W11" s="29">
        <f t="shared" si="8"/>
        <v>1317.7439999999999</v>
      </c>
      <c r="X11" s="30">
        <f t="shared" si="9"/>
        <v>4.9347162735618707E-3</v>
      </c>
      <c r="Y11" s="24"/>
      <c r="AA11" s="25"/>
      <c r="AB11" s="24"/>
      <c r="AC11" s="26"/>
    </row>
    <row r="12" spans="2:29" x14ac:dyDescent="0.25">
      <c r="B12" s="14" t="s">
        <v>25</v>
      </c>
      <c r="C12" s="16">
        <v>618.31113000000005</v>
      </c>
      <c r="D12" s="16">
        <v>708.66267999999991</v>
      </c>
      <c r="E12" s="16">
        <v>560.29453000000012</v>
      </c>
      <c r="F12" s="27">
        <f t="shared" si="0"/>
        <v>1887.2683400000001</v>
      </c>
      <c r="G12" s="28">
        <f t="shared" si="7"/>
        <v>3.0009802483243801E-2</v>
      </c>
      <c r="H12" s="16">
        <v>456.2047</v>
      </c>
      <c r="I12" s="16">
        <v>520.94888000000003</v>
      </c>
      <c r="J12" s="16">
        <v>472.77550000000002</v>
      </c>
      <c r="K12" s="27">
        <f t="shared" si="1"/>
        <v>1449.9290800000001</v>
      </c>
      <c r="L12" s="28">
        <f t="shared" si="2"/>
        <v>2.2476048146166262E-2</v>
      </c>
      <c r="M12" s="16">
        <v>453.88340000000011</v>
      </c>
      <c r="N12" s="16">
        <v>557.68405000000007</v>
      </c>
      <c r="O12" s="16">
        <v>676.24542999999994</v>
      </c>
      <c r="P12" s="27">
        <f t="shared" si="3"/>
        <v>1687.8128800000002</v>
      </c>
      <c r="Q12" s="28">
        <f t="shared" si="4"/>
        <v>2.4497576452196596E-2</v>
      </c>
      <c r="R12" s="16">
        <v>648.72129999999993</v>
      </c>
      <c r="S12" s="16">
        <v>621.17129999999997</v>
      </c>
      <c r="T12" s="16">
        <v>593.62129999999991</v>
      </c>
      <c r="U12" s="27">
        <f t="shared" si="5"/>
        <v>1863.5138999999999</v>
      </c>
      <c r="V12" s="28">
        <f t="shared" si="6"/>
        <v>2.6343173974392699E-2</v>
      </c>
      <c r="W12" s="29">
        <f t="shared" si="8"/>
        <v>6888.5241999999998</v>
      </c>
      <c r="X12" s="30">
        <f t="shared" si="9"/>
        <v>2.5796294629734429E-2</v>
      </c>
      <c r="Y12" s="24"/>
      <c r="AA12" s="25"/>
      <c r="AB12" s="24"/>
      <c r="AC12" s="26"/>
    </row>
    <row r="13" spans="2:29" x14ac:dyDescent="0.25">
      <c r="B13" s="14" t="s">
        <v>60</v>
      </c>
      <c r="C13" s="16">
        <v>0</v>
      </c>
      <c r="D13" s="16">
        <v>0</v>
      </c>
      <c r="E13" s="16">
        <v>0</v>
      </c>
      <c r="F13" s="27">
        <f t="shared" si="0"/>
        <v>0</v>
      </c>
      <c r="G13" s="28">
        <f t="shared" si="7"/>
        <v>0</v>
      </c>
      <c r="H13" s="16">
        <v>0</v>
      </c>
      <c r="I13" s="16">
        <v>0</v>
      </c>
      <c r="J13" s="16">
        <v>0</v>
      </c>
      <c r="K13" s="27">
        <f t="shared" si="1"/>
        <v>0</v>
      </c>
      <c r="L13" s="28">
        <f t="shared" si="2"/>
        <v>0</v>
      </c>
      <c r="M13" s="16">
        <v>0</v>
      </c>
      <c r="N13" s="16">
        <v>0</v>
      </c>
      <c r="O13" s="16">
        <v>0</v>
      </c>
      <c r="P13" s="27">
        <f t="shared" si="3"/>
        <v>0</v>
      </c>
      <c r="Q13" s="28">
        <f t="shared" si="4"/>
        <v>0</v>
      </c>
      <c r="R13" s="16">
        <v>0</v>
      </c>
      <c r="S13" s="16">
        <v>0</v>
      </c>
      <c r="T13" s="16">
        <v>0</v>
      </c>
      <c r="U13" s="27">
        <f t="shared" si="5"/>
        <v>0</v>
      </c>
      <c r="V13" s="28">
        <f t="shared" si="6"/>
        <v>0</v>
      </c>
      <c r="W13" s="29">
        <f t="shared" si="8"/>
        <v>0</v>
      </c>
      <c r="X13" s="30">
        <f t="shared" si="9"/>
        <v>0</v>
      </c>
      <c r="Y13" s="24"/>
      <c r="AA13" s="25"/>
      <c r="AB13" s="24"/>
      <c r="AC13" s="26"/>
    </row>
    <row r="14" spans="2:29" x14ac:dyDescent="0.25">
      <c r="B14" s="14" t="s">
        <v>23</v>
      </c>
      <c r="C14" s="16">
        <v>231.77321100000003</v>
      </c>
      <c r="D14" s="16">
        <v>375.67449900000003</v>
      </c>
      <c r="E14" s="16">
        <v>327.33543599999996</v>
      </c>
      <c r="F14" s="27">
        <f t="shared" si="0"/>
        <v>934.78314599999999</v>
      </c>
      <c r="G14" s="28">
        <f t="shared" si="7"/>
        <v>1.4864159474071E-2</v>
      </c>
      <c r="H14" s="16">
        <v>249.18659099999999</v>
      </c>
      <c r="I14" s="16">
        <v>297.25542000000002</v>
      </c>
      <c r="J14" s="16">
        <v>363.40545599999996</v>
      </c>
      <c r="K14" s="27">
        <f t="shared" si="1"/>
        <v>909.84746699999994</v>
      </c>
      <c r="L14" s="28">
        <f t="shared" si="2"/>
        <v>1.4103983261001577E-2</v>
      </c>
      <c r="M14" s="16">
        <v>347.22963900000002</v>
      </c>
      <c r="N14" s="16">
        <v>305.31762000000003</v>
      </c>
      <c r="O14" s="16">
        <v>333.79726500000004</v>
      </c>
      <c r="P14" s="27">
        <f t="shared" si="3"/>
        <v>986.34452400000009</v>
      </c>
      <c r="Q14" s="28">
        <f t="shared" si="4"/>
        <v>1.4316190302384386E-2</v>
      </c>
      <c r="R14" s="16">
        <v>299.25</v>
      </c>
      <c r="S14" s="16">
        <v>256.5</v>
      </c>
      <c r="T14" s="16">
        <v>256.5</v>
      </c>
      <c r="U14" s="27">
        <f t="shared" si="5"/>
        <v>812.25</v>
      </c>
      <c r="V14" s="28">
        <f t="shared" si="6"/>
        <v>1.1482202016684968E-2</v>
      </c>
      <c r="W14" s="29">
        <f t="shared" si="8"/>
        <v>3643.2251370000004</v>
      </c>
      <c r="X14" s="30">
        <f t="shared" si="9"/>
        <v>1.364322840536825E-2</v>
      </c>
      <c r="Y14" s="24"/>
      <c r="AA14" s="25"/>
      <c r="AB14" s="24"/>
      <c r="AC14" s="26"/>
    </row>
    <row r="15" spans="2:29" x14ac:dyDescent="0.25">
      <c r="B15" s="14" t="s">
        <v>61</v>
      </c>
      <c r="C15" s="16">
        <f>[1]UV!C15</f>
        <v>2007.4218625153442</v>
      </c>
      <c r="D15" s="16">
        <f>[1]UV!D15</f>
        <v>1475.9474649917249</v>
      </c>
      <c r="E15" s="16">
        <f>[1]UV!E15</f>
        <v>1095.6693080581158</v>
      </c>
      <c r="F15" s="27">
        <f t="shared" si="0"/>
        <v>4579.0386355651844</v>
      </c>
      <c r="G15" s="28">
        <f t="shared" si="7"/>
        <v>7.2812139166417308E-2</v>
      </c>
      <c r="H15" s="16">
        <f>[1]UV!H15</f>
        <v>936.12728948539495</v>
      </c>
      <c r="I15" s="16">
        <f>[1]UV!I15</f>
        <v>2095.5376655973068</v>
      </c>
      <c r="J15" s="16">
        <f>[1]UV!J15</f>
        <v>1630.2078242023306</v>
      </c>
      <c r="K15" s="27">
        <f t="shared" si="1"/>
        <v>4661.8727792850323</v>
      </c>
      <c r="L15" s="28">
        <f t="shared" si="2"/>
        <v>7.2265932509273004E-2</v>
      </c>
      <c r="M15" s="16">
        <f>[1]UV!M15</f>
        <v>1596.0970549271892</v>
      </c>
      <c r="N15" s="16">
        <f>[1]UV!N15</f>
        <v>1265.4770381873152</v>
      </c>
      <c r="O15" s="16">
        <f>[1]UV!O15</f>
        <v>2783.1497907590424</v>
      </c>
      <c r="P15" s="27">
        <f t="shared" si="3"/>
        <v>5644.7238838735466</v>
      </c>
      <c r="Q15" s="28">
        <f t="shared" si="4"/>
        <v>8.1929730798554104E-2</v>
      </c>
      <c r="R15" s="16">
        <f>[1]UV!R15</f>
        <v>2379.6774557039457</v>
      </c>
      <c r="S15" s="16">
        <f>[1]UV!S15</f>
        <v>1642.0991874258998</v>
      </c>
      <c r="T15" s="16">
        <f>[1]UV!T15</f>
        <v>1600.5149117157216</v>
      </c>
      <c r="U15" s="27">
        <f t="shared" si="5"/>
        <v>5622.2915548455676</v>
      </c>
      <c r="V15" s="28">
        <f t="shared" si="6"/>
        <v>7.9478347096877372E-2</v>
      </c>
      <c r="W15" s="29">
        <f t="shared" si="8"/>
        <v>20507.926853569334</v>
      </c>
      <c r="X15" s="30">
        <f t="shared" si="9"/>
        <v>7.6798528683359651E-2</v>
      </c>
      <c r="Y15" s="24"/>
      <c r="AA15" s="25"/>
      <c r="AB15" s="24"/>
      <c r="AC15" s="26"/>
    </row>
    <row r="16" spans="2:29" x14ac:dyDescent="0.25">
      <c r="B16" s="14" t="s">
        <v>62</v>
      </c>
      <c r="C16" s="16">
        <f>[1]CoahII!C21</f>
        <v>954.12370391842921</v>
      </c>
      <c r="D16" s="16">
        <f>[1]CoahII!D21</f>
        <v>954.12340391842929</v>
      </c>
      <c r="E16" s="16">
        <f>[1]CoahII!E21</f>
        <v>954.12340391842929</v>
      </c>
      <c r="F16" s="27">
        <f t="shared" si="0"/>
        <v>2862.3705117552877</v>
      </c>
      <c r="G16" s="28">
        <f t="shared" si="7"/>
        <v>4.5515082233424028E-2</v>
      </c>
      <c r="H16" s="16">
        <f>[1]CoahII!H21</f>
        <v>954.12340391842929</v>
      </c>
      <c r="I16" s="16">
        <f>[1]CoahII!I21</f>
        <v>833.01362140423942</v>
      </c>
      <c r="J16" s="16">
        <f>[1]CoahII!J21</f>
        <v>833.01362140423942</v>
      </c>
      <c r="K16" s="27">
        <f t="shared" si="1"/>
        <v>2620.1506467269082</v>
      </c>
      <c r="L16" s="28">
        <f t="shared" si="2"/>
        <v>4.0616215577966512E-2</v>
      </c>
      <c r="M16" s="16">
        <f>[1]CoahII!M21</f>
        <v>833.01362140423942</v>
      </c>
      <c r="N16" s="16">
        <f>[1]CoahII!N21</f>
        <v>833.01362140423942</v>
      </c>
      <c r="O16" s="16">
        <f>[1]CoahII!O21</f>
        <v>972.49648038422731</v>
      </c>
      <c r="P16" s="27">
        <f t="shared" si="3"/>
        <v>2638.5237231927063</v>
      </c>
      <c r="Q16" s="28">
        <f t="shared" si="4"/>
        <v>3.8296565570614512E-2</v>
      </c>
      <c r="R16" s="16">
        <f>[1]CoahII!R21</f>
        <v>972.49648038422731</v>
      </c>
      <c r="S16" s="16">
        <f>[1]CoahII!S21</f>
        <v>972.49648038422731</v>
      </c>
      <c r="T16" s="16">
        <f>[1]CoahII!T21</f>
        <v>972.49648038422731</v>
      </c>
      <c r="U16" s="27">
        <f t="shared" si="5"/>
        <v>2917.489441152682</v>
      </c>
      <c r="V16" s="28">
        <f t="shared" si="6"/>
        <v>4.1242478479360328E-2</v>
      </c>
      <c r="W16" s="29">
        <f t="shared" si="8"/>
        <v>11038.534322827583</v>
      </c>
      <c r="X16" s="30">
        <f t="shared" si="9"/>
        <v>4.1337342427002925E-2</v>
      </c>
      <c r="Y16" s="24"/>
      <c r="AA16" s="25"/>
      <c r="AB16" s="24"/>
      <c r="AC16" s="26"/>
    </row>
    <row r="17" spans="2:29" x14ac:dyDescent="0.25">
      <c r="B17" s="14" t="s">
        <v>63</v>
      </c>
      <c r="C17" s="16">
        <v>0</v>
      </c>
      <c r="D17" s="16">
        <v>0</v>
      </c>
      <c r="E17" s="16">
        <v>0</v>
      </c>
      <c r="F17" s="27">
        <f t="shared" si="0"/>
        <v>0</v>
      </c>
      <c r="G17" s="28">
        <f t="shared" si="7"/>
        <v>0</v>
      </c>
      <c r="H17" s="16">
        <v>680</v>
      </c>
      <c r="I17" s="16">
        <v>680</v>
      </c>
      <c r="J17" s="16">
        <v>680</v>
      </c>
      <c r="K17" s="27">
        <f t="shared" si="1"/>
        <v>2040</v>
      </c>
      <c r="L17" s="28">
        <f t="shared" si="2"/>
        <v>3.1623021326104568E-2</v>
      </c>
      <c r="M17" s="16">
        <v>830</v>
      </c>
      <c r="N17" s="16">
        <v>830</v>
      </c>
      <c r="O17" s="16">
        <v>830</v>
      </c>
      <c r="P17" s="27">
        <f t="shared" si="3"/>
        <v>2490</v>
      </c>
      <c r="Q17" s="28">
        <f t="shared" si="4"/>
        <v>3.6140834146241092E-2</v>
      </c>
      <c r="R17" s="16">
        <v>934</v>
      </c>
      <c r="S17" s="16">
        <v>934</v>
      </c>
      <c r="T17" s="16">
        <v>934</v>
      </c>
      <c r="U17" s="27">
        <f t="shared" si="5"/>
        <v>2802</v>
      </c>
      <c r="V17" s="28">
        <f t="shared" si="6"/>
        <v>3.9609886181288127E-2</v>
      </c>
      <c r="W17" s="29">
        <f t="shared" si="8"/>
        <v>7332</v>
      </c>
      <c r="X17" s="30">
        <f t="shared" si="9"/>
        <v>2.7457032411269289E-2</v>
      </c>
      <c r="Y17" s="24"/>
      <c r="AA17" s="25"/>
      <c r="AB17" s="24"/>
      <c r="AC17" s="26"/>
    </row>
    <row r="18" spans="2:29" x14ac:dyDescent="0.25">
      <c r="B18" s="14" t="s">
        <v>64</v>
      </c>
      <c r="C18" s="16">
        <f>[1]NL!C21</f>
        <v>7425.246326817527</v>
      </c>
      <c r="D18" s="16">
        <f>[1]NL!D21</f>
        <v>7425.246326817527</v>
      </c>
      <c r="E18" s="16">
        <f>[1]NL!E21</f>
        <v>7425.246326817527</v>
      </c>
      <c r="F18" s="27">
        <f t="shared" si="0"/>
        <v>22275.738980452581</v>
      </c>
      <c r="G18" s="28">
        <f t="shared" si="7"/>
        <v>0.35421064021647103</v>
      </c>
      <c r="H18" s="16">
        <f>[1]NL!H21</f>
        <v>7425.246326817527</v>
      </c>
      <c r="I18" s="16">
        <f>[1]NL!I21</f>
        <v>7373.0207080454211</v>
      </c>
      <c r="J18" s="16">
        <f>[1]NL!J21</f>
        <v>7373.0207080454211</v>
      </c>
      <c r="K18" s="27">
        <f t="shared" si="1"/>
        <v>22171.287742908367</v>
      </c>
      <c r="L18" s="28">
        <f t="shared" si="2"/>
        <v>0.34368779662803534</v>
      </c>
      <c r="M18" s="16">
        <f>[1]NL!M21</f>
        <v>7373.0207080454211</v>
      </c>
      <c r="N18" s="16">
        <f>[1]NL!N21</f>
        <v>7373.0207080454211</v>
      </c>
      <c r="O18" s="16">
        <f>[1]NL!O21</f>
        <v>8255.0615927745403</v>
      </c>
      <c r="P18" s="27">
        <f t="shared" si="3"/>
        <v>23001.103008865382</v>
      </c>
      <c r="Q18" s="28">
        <f t="shared" si="4"/>
        <v>0.33384700764016495</v>
      </c>
      <c r="R18" s="16">
        <f>[1]NL!R21</f>
        <v>8255.0615927745403</v>
      </c>
      <c r="S18" s="16">
        <f>[1]NL!S21</f>
        <v>8255.0615927745403</v>
      </c>
      <c r="T18" s="16">
        <f>[1]NL!T21</f>
        <v>6155.0615927745403</v>
      </c>
      <c r="U18" s="27">
        <f t="shared" si="5"/>
        <v>22665.184778323623</v>
      </c>
      <c r="V18" s="28">
        <f t="shared" si="6"/>
        <v>0.32040163788267767</v>
      </c>
      <c r="W18" s="29">
        <f t="shared" si="8"/>
        <v>90113.314510549972</v>
      </c>
      <c r="X18" s="30">
        <f t="shared" si="9"/>
        <v>0.33745829203533462</v>
      </c>
      <c r="Y18" s="24"/>
      <c r="AA18" s="25"/>
      <c r="AB18" s="24"/>
      <c r="AC18" s="26"/>
    </row>
    <row r="19" spans="2:29" x14ac:dyDescent="0.25">
      <c r="B19" s="32" t="s">
        <v>26</v>
      </c>
      <c r="C19" s="33">
        <f>[1]Conect!C22</f>
        <v>284</v>
      </c>
      <c r="D19" s="33">
        <f>[1]Conect!D22</f>
        <v>284</v>
      </c>
      <c r="E19" s="33">
        <f>[1]Conect!E22</f>
        <v>284</v>
      </c>
      <c r="F19" s="34">
        <f t="shared" si="0"/>
        <v>852</v>
      </c>
      <c r="G19" s="35">
        <f t="shared" si="7"/>
        <v>1.3547809378142652E-2</v>
      </c>
      <c r="H19" s="33">
        <f>[1]Conect!H22</f>
        <v>284</v>
      </c>
      <c r="I19" s="33">
        <f>[1]Conect!I22</f>
        <v>284</v>
      </c>
      <c r="J19" s="33">
        <f>[1]Conect!J22</f>
        <v>284</v>
      </c>
      <c r="K19" s="34">
        <f t="shared" si="1"/>
        <v>852</v>
      </c>
      <c r="L19" s="35">
        <f t="shared" si="2"/>
        <v>1.3207261847961319E-2</v>
      </c>
      <c r="M19" s="33">
        <f>[1]Conect!M22</f>
        <v>284</v>
      </c>
      <c r="N19" s="33">
        <f>[1]Conect!N22</f>
        <v>284</v>
      </c>
      <c r="O19" s="33">
        <f>[1]Conect!O22</f>
        <v>284</v>
      </c>
      <c r="P19" s="34">
        <f t="shared" si="3"/>
        <v>852</v>
      </c>
      <c r="Q19" s="35">
        <f t="shared" si="4"/>
        <v>1.2366261322328279E-2</v>
      </c>
      <c r="R19" s="33">
        <f>[1]Conect!R22</f>
        <v>284</v>
      </c>
      <c r="S19" s="33">
        <f>[1]Conect!S22</f>
        <v>284</v>
      </c>
      <c r="T19" s="33">
        <f>[1]Conect!T22</f>
        <v>284</v>
      </c>
      <c r="U19" s="34">
        <f t="shared" si="5"/>
        <v>852</v>
      </c>
      <c r="V19" s="35">
        <f t="shared" si="6"/>
        <v>1.2044119566901315E-2</v>
      </c>
      <c r="W19" s="36">
        <f t="shared" si="8"/>
        <v>3408</v>
      </c>
      <c r="X19" s="37">
        <f t="shared" si="9"/>
        <v>1.2762352217349391E-2</v>
      </c>
      <c r="Y19" s="24"/>
      <c r="AA19" s="25"/>
      <c r="AB19" s="24"/>
      <c r="AC19" s="26"/>
    </row>
    <row r="20" spans="2:29" x14ac:dyDescent="0.25">
      <c r="B20" s="14"/>
      <c r="C20" s="16"/>
      <c r="D20" s="16"/>
      <c r="E20" s="16"/>
      <c r="F20" s="27"/>
      <c r="G20" s="28"/>
      <c r="H20" s="16"/>
      <c r="I20" s="16"/>
      <c r="J20" s="16"/>
      <c r="K20" s="27"/>
      <c r="L20" s="28"/>
      <c r="M20" s="16"/>
      <c r="N20" s="16"/>
      <c r="O20" s="16"/>
      <c r="P20" s="27"/>
      <c r="Q20" s="28"/>
      <c r="R20" s="16"/>
      <c r="S20" s="16"/>
      <c r="T20" s="16"/>
      <c r="U20" s="27"/>
      <c r="V20" s="28"/>
      <c r="W20" s="29"/>
      <c r="X20" s="30"/>
      <c r="Y20" s="24"/>
      <c r="AA20" s="25"/>
      <c r="AB20" s="24"/>
      <c r="AC20" s="26"/>
    </row>
    <row r="21" spans="2:29" x14ac:dyDescent="0.25">
      <c r="B21" s="8" t="s">
        <v>27</v>
      </c>
      <c r="C21" s="29">
        <f>SUM(C7:C20)</f>
        <v>21803.252043747147</v>
      </c>
      <c r="D21" s="29">
        <f>SUM(D7:D20)</f>
        <v>20711.434693526644</v>
      </c>
      <c r="E21" s="29">
        <f>SUM(E7:E20)</f>
        <v>20373.709181152211</v>
      </c>
      <c r="F21" s="27">
        <f>SUM(F7:F19)</f>
        <v>62888.395918426009</v>
      </c>
      <c r="G21" s="28">
        <f>F21/$F$21</f>
        <v>1</v>
      </c>
      <c r="H21" s="29">
        <f>SUM(H7:H20)</f>
        <v>21468.129145425861</v>
      </c>
      <c r="I21" s="29">
        <f>SUM(I7:I20)</f>
        <v>22107.933870746077</v>
      </c>
      <c r="J21" s="29">
        <f>SUM(J7:J20)</f>
        <v>20933.90201730813</v>
      </c>
      <c r="K21" s="27">
        <f>SUM(K7:K19)</f>
        <v>64509.965033480068</v>
      </c>
      <c r="L21" s="28">
        <f>K21/$K$21</f>
        <v>1</v>
      </c>
      <c r="M21" s="29">
        <f>SUM(M7:M20)</f>
        <v>21606.931697458596</v>
      </c>
      <c r="N21" s="29">
        <f>SUM(N7:N20)</f>
        <v>22263.752440138443</v>
      </c>
      <c r="O21" s="29">
        <f>SUM(O7:O20)</f>
        <v>25026.452821788211</v>
      </c>
      <c r="P21" s="27">
        <f>SUM(P7:P19)</f>
        <v>68897.136959385258</v>
      </c>
      <c r="Q21" s="28">
        <f>P21/$P$21</f>
        <v>1</v>
      </c>
      <c r="R21" s="29">
        <f>SUM(R7:R20)</f>
        <v>24580.190346835407</v>
      </c>
      <c r="S21" s="29">
        <f>SUM(S7:S20)</f>
        <v>23634.978273875699</v>
      </c>
      <c r="T21" s="29">
        <f>SUM(T7:T20)</f>
        <v>22524.746843213565</v>
      </c>
      <c r="U21" s="27">
        <f>SUM(U7:U19)</f>
        <v>70739.91546392467</v>
      </c>
      <c r="V21" s="28">
        <f>U21/$U$21</f>
        <v>1</v>
      </c>
      <c r="W21" s="29">
        <f>SUM(W7:W19)</f>
        <v>267035.41337521607</v>
      </c>
      <c r="X21" s="30">
        <f t="shared" si="9"/>
        <v>1</v>
      </c>
      <c r="Y21" s="24"/>
      <c r="AA21" s="25"/>
      <c r="AB21" s="24"/>
      <c r="AC21" s="26"/>
    </row>
    <row r="22" spans="2:29" x14ac:dyDescent="0.25">
      <c r="B22" s="14"/>
      <c r="C22" s="9"/>
      <c r="D22" s="9"/>
      <c r="E22" s="9"/>
      <c r="F22" s="38"/>
      <c r="G22" s="28"/>
      <c r="H22" s="9"/>
      <c r="I22" s="9"/>
      <c r="J22" s="9"/>
      <c r="K22" s="38"/>
      <c r="L22" s="28"/>
      <c r="M22" s="9"/>
      <c r="N22" s="9"/>
      <c r="O22" s="9"/>
      <c r="P22" s="38"/>
      <c r="Q22" s="28"/>
      <c r="R22" s="9"/>
      <c r="S22" s="9"/>
      <c r="T22" s="9"/>
      <c r="U22" s="38"/>
      <c r="V22" s="28"/>
      <c r="W22" s="29"/>
      <c r="X22" s="30"/>
    </row>
    <row r="23" spans="2:29" x14ac:dyDescent="0.25">
      <c r="B23" s="17" t="s">
        <v>28</v>
      </c>
      <c r="C23" s="39">
        <v>-1277.8329579123354</v>
      </c>
      <c r="D23" s="39">
        <v>-1272.3579283964566</v>
      </c>
      <c r="E23" s="39">
        <v>-1284.9345447557264</v>
      </c>
      <c r="F23" s="40">
        <f>SUM(C23:E23)</f>
        <v>-3835.1254310645181</v>
      </c>
      <c r="G23" s="21">
        <f t="shared" ref="G23:G37" si="10">F23/$F$21</f>
        <v>-6.0983037888884109E-2</v>
      </c>
      <c r="H23" s="39">
        <v>-1251.0350795401043</v>
      </c>
      <c r="I23" s="39">
        <v>-1262.2301696370964</v>
      </c>
      <c r="J23" s="39">
        <v>-1219.8183669081443</v>
      </c>
      <c r="K23" s="40">
        <f>SUM(H23:J23)</f>
        <v>-3733.0836160853451</v>
      </c>
      <c r="L23" s="21">
        <f t="shared" ref="L23:L37" si="11">K23/$K$21</f>
        <v>-5.7868324903724712E-2</v>
      </c>
      <c r="M23" s="39">
        <v>-1211.0022943846773</v>
      </c>
      <c r="N23" s="39">
        <v>-1218.1317827117666</v>
      </c>
      <c r="O23" s="39">
        <v>-1438.700194849408</v>
      </c>
      <c r="P23" s="40">
        <f>SUM(M23:O23)</f>
        <v>-3867.8342719458519</v>
      </c>
      <c r="Q23" s="21">
        <f t="shared" ref="Q23:Q37" si="12">P23/$P$21</f>
        <v>-5.6139259810257913E-2</v>
      </c>
      <c r="R23" s="39">
        <v>-1455.0555788052759</v>
      </c>
      <c r="S23" s="39">
        <v>-1401.8753271430837</v>
      </c>
      <c r="T23" s="39">
        <v>-1398.9063820097397</v>
      </c>
      <c r="U23" s="40">
        <f>SUM(R23:T23)</f>
        <v>-4255.8372879580993</v>
      </c>
      <c r="V23" s="21">
        <f t="shared" ref="V23:V37" si="13">U23/$U$21</f>
        <v>-6.0161752527516862E-2</v>
      </c>
      <c r="W23" s="41">
        <f t="shared" ref="W23:W37" si="14">U23+P23+K23+F23</f>
        <v>-15691.880607053814</v>
      </c>
      <c r="X23" s="23">
        <f t="shared" ref="X23:X37" si="15">W23/$W$21</f>
        <v>-5.8763294383748575E-2</v>
      </c>
      <c r="Y23" s="42"/>
    </row>
    <row r="24" spans="2:29" x14ac:dyDescent="0.25">
      <c r="B24" s="14" t="s">
        <v>29</v>
      </c>
      <c r="C24" s="43">
        <v>-563.833212</v>
      </c>
      <c r="D24" s="43">
        <v>-575.22098999999992</v>
      </c>
      <c r="E24" s="43">
        <v>-562.92649800000004</v>
      </c>
      <c r="F24" s="44">
        <f t="shared" ref="F24:F35" si="16">SUM(C24:E24)</f>
        <v>-1701.9806999999998</v>
      </c>
      <c r="G24" s="28">
        <f t="shared" si="10"/>
        <v>-2.706350949398802E-2</v>
      </c>
      <c r="H24" s="43">
        <v>-545.01389400000005</v>
      </c>
      <c r="I24" s="43">
        <v>-552.78044799999998</v>
      </c>
      <c r="J24" s="43">
        <v>-554.46661799999993</v>
      </c>
      <c r="K24" s="44">
        <f t="shared" ref="K24:K35" si="17">SUM(H24:J24)</f>
        <v>-1652.2609600000001</v>
      </c>
      <c r="L24" s="28">
        <f t="shared" si="11"/>
        <v>-2.561249194822059E-2</v>
      </c>
      <c r="M24" s="43">
        <v>-549.09593399999994</v>
      </c>
      <c r="N24" s="43">
        <v>-575.13206400000001</v>
      </c>
      <c r="O24" s="43">
        <v>-622.48990600000002</v>
      </c>
      <c r="P24" s="44">
        <f t="shared" ref="P24:P35" si="18">SUM(M24:O24)</f>
        <v>-1746.7179039999999</v>
      </c>
      <c r="Q24" s="28">
        <f t="shared" si="12"/>
        <v>-2.5352547015555772E-2</v>
      </c>
      <c r="R24" s="43">
        <v>-654.50321999999994</v>
      </c>
      <c r="S24" s="43">
        <v>-620.82677399999989</v>
      </c>
      <c r="T24" s="43">
        <v>-626.28302999999994</v>
      </c>
      <c r="U24" s="44">
        <f t="shared" ref="U24:U35" si="19">SUM(R24:T24)</f>
        <v>-1901.6130239999998</v>
      </c>
      <c r="V24" s="28">
        <f t="shared" si="13"/>
        <v>-2.688175426177556E-2</v>
      </c>
      <c r="W24" s="45">
        <f t="shared" si="14"/>
        <v>-7002.5725879999991</v>
      </c>
      <c r="X24" s="30">
        <f t="shared" si="15"/>
        <v>-2.6223385503407234E-2</v>
      </c>
      <c r="Y24" s="42"/>
    </row>
    <row r="25" spans="2:29" x14ac:dyDescent="0.25">
      <c r="B25" s="14" t="s">
        <v>30</v>
      </c>
      <c r="C25" s="43">
        <v>-208.73930303646685</v>
      </c>
      <c r="D25" s="43">
        <v>-140.63297798883383</v>
      </c>
      <c r="E25" s="43">
        <v>-134.83888798137065</v>
      </c>
      <c r="F25" s="44">
        <f t="shared" si="16"/>
        <v>-484.21116900667135</v>
      </c>
      <c r="G25" s="28">
        <f t="shared" si="10"/>
        <v>-7.6995312399882618E-3</v>
      </c>
      <c r="H25" s="43">
        <v>-147.81395432823513</v>
      </c>
      <c r="I25" s="43">
        <v>-223.41281674151818</v>
      </c>
      <c r="J25" s="43">
        <v>-214.2971334450018</v>
      </c>
      <c r="K25" s="44">
        <f t="shared" si="17"/>
        <v>-585.52390451475515</v>
      </c>
      <c r="L25" s="28">
        <f t="shared" si="11"/>
        <v>-9.0764877055951546E-3</v>
      </c>
      <c r="M25" s="43">
        <v>-218.8578793523819</v>
      </c>
      <c r="N25" s="43">
        <v>-214.33462247452974</v>
      </c>
      <c r="O25" s="43">
        <v>-209.33543983127785</v>
      </c>
      <c r="P25" s="44">
        <f t="shared" si="18"/>
        <v>-642.52794165818955</v>
      </c>
      <c r="Q25" s="28">
        <f t="shared" si="12"/>
        <v>-9.3259019171864667E-3</v>
      </c>
      <c r="R25" s="43">
        <v>-199.26001224077856</v>
      </c>
      <c r="S25" s="43">
        <v>-180.78742421618705</v>
      </c>
      <c r="T25" s="43">
        <v>-201.67285111904968</v>
      </c>
      <c r="U25" s="44">
        <f t="shared" si="19"/>
        <v>-581.72028757601527</v>
      </c>
      <c r="V25" s="28">
        <f t="shared" si="13"/>
        <v>-8.2233670164997014E-3</v>
      </c>
      <c r="W25" s="45">
        <f t="shared" si="14"/>
        <v>-2293.983302755631</v>
      </c>
      <c r="X25" s="30">
        <f t="shared" si="15"/>
        <v>-8.5905583598843323E-3</v>
      </c>
      <c r="Y25" s="42"/>
      <c r="AA25" s="25"/>
      <c r="AB25" s="25"/>
    </row>
    <row r="26" spans="2:29" x14ac:dyDescent="0.25">
      <c r="B26" s="14" t="s">
        <v>31</v>
      </c>
      <c r="C26" s="43">
        <v>-358.43806992830878</v>
      </c>
      <c r="D26" s="43">
        <v>-204.46159651383803</v>
      </c>
      <c r="E26" s="43">
        <v>-213.71693679909799</v>
      </c>
      <c r="F26" s="44">
        <f t="shared" si="16"/>
        <v>-776.61660324124477</v>
      </c>
      <c r="G26" s="28">
        <f t="shared" si="10"/>
        <v>-1.2349124061752381E-2</v>
      </c>
      <c r="H26" s="43">
        <v>-457.77010135463115</v>
      </c>
      <c r="I26" s="43">
        <v>-348.33768377558135</v>
      </c>
      <c r="J26" s="43">
        <v>-196.08372827902699</v>
      </c>
      <c r="K26" s="44">
        <f t="shared" si="17"/>
        <v>-1002.1915134092395</v>
      </c>
      <c r="L26" s="28">
        <f t="shared" si="11"/>
        <v>-1.5535452745775192E-2</v>
      </c>
      <c r="M26" s="43">
        <v>-333.88632782832025</v>
      </c>
      <c r="N26" s="43">
        <v>-569.54471610703411</v>
      </c>
      <c r="O26" s="43">
        <v>-487.99040747729845</v>
      </c>
      <c r="P26" s="44">
        <f t="shared" si="18"/>
        <v>-1391.4214514126529</v>
      </c>
      <c r="Q26" s="28">
        <f t="shared" si="12"/>
        <v>-2.019563530242038E-2</v>
      </c>
      <c r="R26" s="43">
        <v>-233.11331349378133</v>
      </c>
      <c r="S26" s="43">
        <v>-213.84397916292826</v>
      </c>
      <c r="T26" s="43">
        <v>-494.30885364688669</v>
      </c>
      <c r="U26" s="44">
        <f t="shared" si="19"/>
        <v>-941.26614630359632</v>
      </c>
      <c r="V26" s="28">
        <f t="shared" si="13"/>
        <v>-1.3306011749245235E-2</v>
      </c>
      <c r="W26" s="45">
        <f t="shared" si="14"/>
        <v>-4111.4957143667334</v>
      </c>
      <c r="X26" s="30">
        <f t="shared" si="15"/>
        <v>-1.5396818206241432E-2</v>
      </c>
      <c r="Y26" s="42"/>
    </row>
    <row r="27" spans="2:29" x14ac:dyDescent="0.25">
      <c r="B27" s="14" t="s">
        <v>32</v>
      </c>
      <c r="C27" s="43">
        <v>-915.801144415311</v>
      </c>
      <c r="D27" s="43">
        <v>-904.03075051790256</v>
      </c>
      <c r="E27" s="43">
        <v>-905.79923289286035</v>
      </c>
      <c r="F27" s="44">
        <f t="shared" si="16"/>
        <v>-2725.6311278260737</v>
      </c>
      <c r="G27" s="28">
        <f t="shared" si="10"/>
        <v>-4.3340764031595792E-2</v>
      </c>
      <c r="H27" s="43">
        <v>-940.50314491968777</v>
      </c>
      <c r="I27" s="43">
        <v>-939.37165993293866</v>
      </c>
      <c r="J27" s="43">
        <v>-920.29754364768019</v>
      </c>
      <c r="K27" s="44">
        <f t="shared" si="17"/>
        <v>-2800.1723485003067</v>
      </c>
      <c r="L27" s="28">
        <f t="shared" si="11"/>
        <v>-4.3406818575192893E-2</v>
      </c>
      <c r="M27" s="43">
        <v>-923.81896659510869</v>
      </c>
      <c r="N27" s="43">
        <v>-952.06958250349726</v>
      </c>
      <c r="O27" s="43">
        <v>-975.55875310125043</v>
      </c>
      <c r="P27" s="44">
        <f t="shared" si="18"/>
        <v>-2851.4473021998565</v>
      </c>
      <c r="Q27" s="28">
        <f t="shared" si="12"/>
        <v>-4.1387021697008683E-2</v>
      </c>
      <c r="R27" s="43">
        <v>-958.72697812589593</v>
      </c>
      <c r="S27" s="43">
        <v>-961.72893971260532</v>
      </c>
      <c r="T27" s="43">
        <v>-805.07834284534022</v>
      </c>
      <c r="U27" s="44">
        <f t="shared" si="19"/>
        <v>-2725.5342606838412</v>
      </c>
      <c r="V27" s="28">
        <f t="shared" si="13"/>
        <v>-3.8528944271551832E-2</v>
      </c>
      <c r="W27" s="45">
        <f t="shared" si="14"/>
        <v>-11102.785039210077</v>
      </c>
      <c r="X27" s="30">
        <f t="shared" si="15"/>
        <v>-4.1577949901383915E-2</v>
      </c>
      <c r="Y27" s="42"/>
    </row>
    <row r="28" spans="2:29" x14ac:dyDescent="0.25">
      <c r="B28" s="14" t="s">
        <v>33</v>
      </c>
      <c r="C28" s="43">
        <v>-35</v>
      </c>
      <c r="D28" s="43">
        <v>-35</v>
      </c>
      <c r="E28" s="43">
        <v>-35</v>
      </c>
      <c r="F28" s="44">
        <f t="shared" si="16"/>
        <v>-105</v>
      </c>
      <c r="G28" s="28">
        <f t="shared" si="10"/>
        <v>-1.6696243951936367E-3</v>
      </c>
      <c r="H28" s="43">
        <v>-35</v>
      </c>
      <c r="I28" s="43">
        <v>-35</v>
      </c>
      <c r="J28" s="43">
        <v>-35</v>
      </c>
      <c r="K28" s="44">
        <f t="shared" si="17"/>
        <v>-105</v>
      </c>
      <c r="L28" s="28">
        <f t="shared" si="11"/>
        <v>-1.6276555094318526E-3</v>
      </c>
      <c r="M28" s="43">
        <v>-35</v>
      </c>
      <c r="N28" s="43">
        <v>-35</v>
      </c>
      <c r="O28" s="43">
        <v>-35</v>
      </c>
      <c r="P28" s="44">
        <f t="shared" si="18"/>
        <v>-105</v>
      </c>
      <c r="Q28" s="28">
        <f t="shared" si="12"/>
        <v>-1.5240110784559497E-3</v>
      </c>
      <c r="R28" s="43">
        <v>-35</v>
      </c>
      <c r="S28" s="43">
        <v>-35</v>
      </c>
      <c r="T28" s="43">
        <v>-35</v>
      </c>
      <c r="U28" s="44">
        <f t="shared" si="19"/>
        <v>-105</v>
      </c>
      <c r="V28" s="28">
        <f t="shared" si="13"/>
        <v>-1.4843105100054437E-3</v>
      </c>
      <c r="W28" s="45">
        <f t="shared" si="14"/>
        <v>-420</v>
      </c>
      <c r="X28" s="30">
        <f t="shared" si="15"/>
        <v>-1.5728250972085517E-3</v>
      </c>
      <c r="Y28" s="42"/>
    </row>
    <row r="29" spans="2:29" x14ac:dyDescent="0.25">
      <c r="B29" s="14" t="s">
        <v>65</v>
      </c>
      <c r="C29" s="43">
        <v>-46.354642200000008</v>
      </c>
      <c r="D29" s="43">
        <v>-75.134899800000014</v>
      </c>
      <c r="E29" s="43">
        <v>-65.467087199999995</v>
      </c>
      <c r="F29" s="44">
        <f t="shared" si="16"/>
        <v>-186.95662920000001</v>
      </c>
      <c r="G29" s="28">
        <f t="shared" si="10"/>
        <v>-2.9728318948142002E-3</v>
      </c>
      <c r="H29" s="43">
        <v>-49.837318199999999</v>
      </c>
      <c r="I29" s="43">
        <v>-59.451084000000009</v>
      </c>
      <c r="J29" s="43">
        <v>-72.681091199999997</v>
      </c>
      <c r="K29" s="44">
        <f t="shared" si="17"/>
        <v>-181.9694934</v>
      </c>
      <c r="L29" s="28">
        <f t="shared" si="11"/>
        <v>-2.8207966522003159E-3</v>
      </c>
      <c r="M29" s="43">
        <v>-69.445927800000007</v>
      </c>
      <c r="N29" s="43">
        <v>-61.063524000000008</v>
      </c>
      <c r="O29" s="43">
        <v>-66.759453000000008</v>
      </c>
      <c r="P29" s="44">
        <f t="shared" si="18"/>
        <v>-197.26890480000003</v>
      </c>
      <c r="Q29" s="28">
        <f t="shared" si="12"/>
        <v>-2.8632380604768776E-3</v>
      </c>
      <c r="R29" s="43">
        <v>-59.85</v>
      </c>
      <c r="S29" s="43">
        <v>-51.300000000000004</v>
      </c>
      <c r="T29" s="43">
        <v>-51.300000000000004</v>
      </c>
      <c r="U29" s="44">
        <f t="shared" si="19"/>
        <v>-162.45000000000002</v>
      </c>
      <c r="V29" s="28">
        <f t="shared" si="13"/>
        <v>-2.2964404033369939E-3</v>
      </c>
      <c r="W29" s="45">
        <f t="shared" si="14"/>
        <v>-728.64502740000012</v>
      </c>
      <c r="X29" s="30">
        <f t="shared" si="15"/>
        <v>-2.7286456810736502E-3</v>
      </c>
    </row>
    <row r="30" spans="2:29" x14ac:dyDescent="0.25">
      <c r="B30" s="14" t="s">
        <v>66</v>
      </c>
      <c r="C30" s="43">
        <f>[1]UV!C17+[1]UV!C18+[1]UV!C19+[1]UV!C22</f>
        <v>-386.17976135531757</v>
      </c>
      <c r="D30" s="43">
        <f>[1]UV!D17+[1]UV!D18+[1]UV!D19+[1]UV!D22</f>
        <v>-336.60209654104608</v>
      </c>
      <c r="E30" s="43">
        <f>[1]UV!E17+[1]UV!E18+[1]UV!E19+[1]UV!E22</f>
        <v>-251.82078477102536</v>
      </c>
      <c r="F30" s="44">
        <f t="shared" si="16"/>
        <v>-974.60264266738898</v>
      </c>
      <c r="G30" s="28">
        <f t="shared" si="10"/>
        <v>-1.5497336645882471E-2</v>
      </c>
      <c r="H30" s="43">
        <f>[1]UV!H17+[1]UV!H18+[1]UV!H19+[1]UV!H22</f>
        <v>-217.91379837807128</v>
      </c>
      <c r="I30" s="43">
        <f>[1]UV!I17+[1]UV!I18+[1]UV!I19+[1]UV!I22</f>
        <v>-342.50050658646467</v>
      </c>
      <c r="J30" s="43">
        <f>[1]UV!J17+[1]UV!J18+[1]UV!J19+[1]UV!J22</f>
        <v>-305.62134848184149</v>
      </c>
      <c r="K30" s="44">
        <f t="shared" si="17"/>
        <v>-866.03565344637741</v>
      </c>
      <c r="L30" s="28">
        <f t="shared" si="11"/>
        <v>-1.3424835263775341E-2</v>
      </c>
      <c r="M30" s="43">
        <f>[1]UV!M17+[1]UV!M18+[1]UV!M19+[1]UV!M22</f>
        <v>-366.98748078620582</v>
      </c>
      <c r="N30" s="43">
        <f>[1]UV!N17+[1]UV!N18+[1]UV!N19+[1]UV!N22</f>
        <v>-222.7019495307153</v>
      </c>
      <c r="O30" s="43">
        <f>[1]UV!O17+[1]UV!O18+[1]UV!O19+[1]UV!O22</f>
        <v>-620.8914512235948</v>
      </c>
      <c r="P30" s="44">
        <f t="shared" si="18"/>
        <v>-1210.5808815405157</v>
      </c>
      <c r="Q30" s="28">
        <f t="shared" si="12"/>
        <v>-1.7570844522235389E-2</v>
      </c>
      <c r="R30" s="43">
        <f>[1]UV!R17+[1]UV!R18+[1]UV!R19+[1]UV!R22</f>
        <v>-455.45001206836781</v>
      </c>
      <c r="S30" s="43">
        <f>[1]UV!S17+[1]UV!S18+[1]UV!S19+[1]UV!S22</f>
        <v>-306.51703477117178</v>
      </c>
      <c r="T30" s="43">
        <f>[1]UV!T17+[1]UV!T18+[1]UV!T19+[1]UV!T22</f>
        <v>-281.34031156479466</v>
      </c>
      <c r="U30" s="44">
        <f t="shared" si="19"/>
        <v>-1043.3073584043341</v>
      </c>
      <c r="V30" s="28">
        <f t="shared" si="13"/>
        <v>-1.4748495973767328E-2</v>
      </c>
      <c r="W30" s="45">
        <f t="shared" si="14"/>
        <v>-4094.5265360586163</v>
      </c>
      <c r="X30" s="30">
        <f t="shared" si="15"/>
        <v>-1.5333271659760447E-2</v>
      </c>
    </row>
    <row r="31" spans="2:29" x14ac:dyDescent="0.25">
      <c r="B31" s="14" t="s">
        <v>67</v>
      </c>
      <c r="C31" s="43">
        <f>[1]CoahII!C24</f>
        <v>-63.000109999999999</v>
      </c>
      <c r="D31" s="43">
        <f>[1]CoahII!D24</f>
        <v>-63</v>
      </c>
      <c r="E31" s="43">
        <f>[1]CoahII!E24</f>
        <v>-63.000010000000003</v>
      </c>
      <c r="F31" s="44">
        <f t="shared" si="16"/>
        <v>-189.00012000000001</v>
      </c>
      <c r="G31" s="28">
        <f t="shared" si="10"/>
        <v>-3.0053258194907124E-3</v>
      </c>
      <c r="H31" s="43">
        <f>[1]CoahII!H24</f>
        <v>-63</v>
      </c>
      <c r="I31" s="43">
        <f>[1]CoahII!I24</f>
        <v>-63</v>
      </c>
      <c r="J31" s="43">
        <f>[1]CoahII!J24</f>
        <v>-63</v>
      </c>
      <c r="K31" s="44">
        <f t="shared" si="17"/>
        <v>-189</v>
      </c>
      <c r="L31" s="28">
        <f t="shared" si="11"/>
        <v>-2.9297799169773348E-3</v>
      </c>
      <c r="M31" s="43">
        <f>[1]CoahII!M24</f>
        <v>-63</v>
      </c>
      <c r="N31" s="43">
        <f>[1]CoahII!N24</f>
        <v>-63</v>
      </c>
      <c r="O31" s="43">
        <f>[1]CoahII!O24</f>
        <v>-63</v>
      </c>
      <c r="P31" s="44">
        <f t="shared" si="18"/>
        <v>-189</v>
      </c>
      <c r="Q31" s="28">
        <f t="shared" si="12"/>
        <v>-2.7432199412207093E-3</v>
      </c>
      <c r="R31" s="43">
        <f>[1]CoahII!R24</f>
        <v>-63</v>
      </c>
      <c r="S31" s="43">
        <f>[1]CoahII!S24</f>
        <v>-63</v>
      </c>
      <c r="T31" s="43">
        <f>[1]CoahII!T24</f>
        <v>-63</v>
      </c>
      <c r="U31" s="44">
        <f t="shared" si="19"/>
        <v>-189</v>
      </c>
      <c r="V31" s="28">
        <f t="shared" si="13"/>
        <v>-2.6717589180097986E-3</v>
      </c>
      <c r="W31" s="45">
        <f t="shared" si="14"/>
        <v>-756.00012000000004</v>
      </c>
      <c r="X31" s="30">
        <f t="shared" si="15"/>
        <v>-2.8310856243539922E-3</v>
      </c>
    </row>
    <row r="32" spans="2:29" x14ac:dyDescent="0.25">
      <c r="B32" s="14" t="s">
        <v>68</v>
      </c>
      <c r="C32" s="43">
        <f>[1]CoahII!C25</f>
        <v>-16</v>
      </c>
      <c r="D32" s="43">
        <f>[1]CoahII!D25</f>
        <v>-16</v>
      </c>
      <c r="E32" s="43">
        <f>[1]CoahII!E25</f>
        <v>-16</v>
      </c>
      <c r="F32" s="44">
        <f t="shared" si="16"/>
        <v>-48</v>
      </c>
      <c r="G32" s="28">
        <f t="shared" si="10"/>
        <v>-7.6325686637423399E-4</v>
      </c>
      <c r="H32" s="43">
        <f>[1]CoahII!H25</f>
        <v>-16</v>
      </c>
      <c r="I32" s="43">
        <f>[1]CoahII!I25</f>
        <v>-16</v>
      </c>
      <c r="J32" s="43">
        <f>[1]CoahII!J25</f>
        <v>-16</v>
      </c>
      <c r="K32" s="44">
        <f t="shared" si="17"/>
        <v>-48</v>
      </c>
      <c r="L32" s="28">
        <f t="shared" si="11"/>
        <v>-7.4407109002598982E-4</v>
      </c>
      <c r="M32" s="43">
        <f>[1]CoahII!M25</f>
        <v>-16</v>
      </c>
      <c r="N32" s="43">
        <f>[1]CoahII!N25</f>
        <v>-16</v>
      </c>
      <c r="O32" s="43">
        <f>[1]CoahII!O25</f>
        <v>-16</v>
      </c>
      <c r="P32" s="44">
        <f t="shared" si="18"/>
        <v>-48</v>
      </c>
      <c r="Q32" s="28">
        <f t="shared" si="12"/>
        <v>-6.9669077872271991E-4</v>
      </c>
      <c r="R32" s="43">
        <f>[1]CoahII!R25</f>
        <v>-16</v>
      </c>
      <c r="S32" s="43">
        <f>[1]CoahII!S25</f>
        <v>-16</v>
      </c>
      <c r="T32" s="43">
        <f>[1]CoahII!T25</f>
        <v>-16</v>
      </c>
      <c r="U32" s="44">
        <f t="shared" si="19"/>
        <v>-48</v>
      </c>
      <c r="V32" s="28">
        <f t="shared" si="13"/>
        <v>-6.7854194743105999E-4</v>
      </c>
      <c r="W32" s="45">
        <f t="shared" si="14"/>
        <v>-192</v>
      </c>
      <c r="X32" s="30">
        <f t="shared" si="15"/>
        <v>-7.1900575872390932E-4</v>
      </c>
    </row>
    <row r="33" spans="2:26" x14ac:dyDescent="0.25">
      <c r="B33" s="14" t="s">
        <v>69</v>
      </c>
      <c r="C33" s="43">
        <v>0</v>
      </c>
      <c r="D33" s="43">
        <v>0</v>
      </c>
      <c r="E33" s="43">
        <v>0</v>
      </c>
      <c r="F33" s="44">
        <f t="shared" si="16"/>
        <v>0</v>
      </c>
      <c r="G33" s="28">
        <f t="shared" si="10"/>
        <v>0</v>
      </c>
      <c r="H33" s="43">
        <v>-95.2</v>
      </c>
      <c r="I33" s="43">
        <v>-95.2</v>
      </c>
      <c r="J33" s="43">
        <v>-95.2</v>
      </c>
      <c r="K33" s="44">
        <f t="shared" si="17"/>
        <v>-285.60000000000002</v>
      </c>
      <c r="L33" s="28">
        <f t="shared" si="11"/>
        <v>-4.4272229856546393E-3</v>
      </c>
      <c r="M33" s="43">
        <v>-116.20000000000002</v>
      </c>
      <c r="N33" s="43">
        <v>-116.20000000000002</v>
      </c>
      <c r="O33" s="43">
        <v>-116.20000000000002</v>
      </c>
      <c r="P33" s="44">
        <f t="shared" si="18"/>
        <v>-348.6</v>
      </c>
      <c r="Q33" s="28">
        <f t="shared" si="12"/>
        <v>-5.059716780473753E-3</v>
      </c>
      <c r="R33" s="43">
        <v>-130.76000000000002</v>
      </c>
      <c r="S33" s="43">
        <v>-130.76000000000002</v>
      </c>
      <c r="T33" s="43">
        <v>-130.76000000000002</v>
      </c>
      <c r="U33" s="44">
        <f t="shared" si="19"/>
        <v>-392.28000000000009</v>
      </c>
      <c r="V33" s="28">
        <f t="shared" si="13"/>
        <v>-5.5453840653803387E-3</v>
      </c>
      <c r="W33" s="45">
        <f t="shared" si="14"/>
        <v>-1026.48</v>
      </c>
      <c r="X33" s="30">
        <f t="shared" si="15"/>
        <v>-3.8439845375777002E-3</v>
      </c>
    </row>
    <row r="34" spans="2:26" x14ac:dyDescent="0.25">
      <c r="B34" s="14" t="s">
        <v>70</v>
      </c>
      <c r="C34" s="43">
        <v>0</v>
      </c>
      <c r="D34" s="43">
        <v>0</v>
      </c>
      <c r="E34" s="43">
        <v>0</v>
      </c>
      <c r="F34" s="44">
        <f t="shared" si="16"/>
        <v>0</v>
      </c>
      <c r="G34" s="28">
        <f t="shared" si="10"/>
        <v>0</v>
      </c>
      <c r="H34" s="43">
        <v>0</v>
      </c>
      <c r="I34" s="43">
        <v>0</v>
      </c>
      <c r="J34" s="43">
        <v>0</v>
      </c>
      <c r="K34" s="44">
        <f t="shared" si="17"/>
        <v>0</v>
      </c>
      <c r="L34" s="28">
        <f t="shared" si="11"/>
        <v>0</v>
      </c>
      <c r="M34" s="43">
        <v>0</v>
      </c>
      <c r="N34" s="43">
        <v>0</v>
      </c>
      <c r="O34" s="43">
        <v>0</v>
      </c>
      <c r="P34" s="44">
        <f t="shared" si="18"/>
        <v>0</v>
      </c>
      <c r="Q34" s="28">
        <f t="shared" si="12"/>
        <v>0</v>
      </c>
      <c r="R34" s="43">
        <v>0</v>
      </c>
      <c r="S34" s="43">
        <v>0</v>
      </c>
      <c r="T34" s="43">
        <v>0</v>
      </c>
      <c r="U34" s="44">
        <f t="shared" si="19"/>
        <v>0</v>
      </c>
      <c r="V34" s="28">
        <f t="shared" si="13"/>
        <v>0</v>
      </c>
      <c r="W34" s="45">
        <f t="shared" si="14"/>
        <v>0</v>
      </c>
      <c r="X34" s="30">
        <f t="shared" si="15"/>
        <v>0</v>
      </c>
    </row>
    <row r="35" spans="2:26" x14ac:dyDescent="0.25">
      <c r="B35" s="14" t="s">
        <v>71</v>
      </c>
      <c r="C35" s="43">
        <f>[1]NL!C36-[1]NL!C76</f>
        <v>-603.4730311615549</v>
      </c>
      <c r="D35" s="43">
        <f>[1]NL!D36-[1]NL!D76</f>
        <v>-603.4730311615549</v>
      </c>
      <c r="E35" s="43">
        <f>[1]NL!E36-[1]NL!E76</f>
        <v>-603.4730311615549</v>
      </c>
      <c r="F35" s="44">
        <f t="shared" si="16"/>
        <v>-1810.4190934846647</v>
      </c>
      <c r="G35" s="28">
        <f t="shared" si="10"/>
        <v>-2.8787808419108052E-2</v>
      </c>
      <c r="H35" s="43">
        <f>[1]NL!H36-[1]NL!H76</f>
        <v>-603.4730311615549</v>
      </c>
      <c r="I35" s="43">
        <f>[1]NL!I36-[1]NL!I76</f>
        <v>-599.65050271076768</v>
      </c>
      <c r="J35" s="43">
        <f>[1]NL!J36-[1]NL!J76</f>
        <v>-599.65050271076768</v>
      </c>
      <c r="K35" s="44">
        <f t="shared" si="17"/>
        <v>-1802.7740365830905</v>
      </c>
      <c r="L35" s="28">
        <f t="shared" si="11"/>
        <v>-2.7945667551477784E-2</v>
      </c>
      <c r="M35" s="43">
        <f>[1]NL!M36-[1]NL!M76</f>
        <v>-599.65050271076768</v>
      </c>
      <c r="N35" s="43">
        <f>[1]NL!N36-[1]NL!N76</f>
        <v>-599.65050271076768</v>
      </c>
      <c r="O35" s="43">
        <f>[1]NL!O36-[1]NL!O76</f>
        <v>-664.20936205807914</v>
      </c>
      <c r="P35" s="44">
        <f t="shared" si="18"/>
        <v>-1863.5103674796146</v>
      </c>
      <c r="Q35" s="28">
        <f t="shared" si="12"/>
        <v>-2.7047718522442386E-2</v>
      </c>
      <c r="R35" s="43">
        <f>[1]NL!R36-[1]NL!R76</f>
        <v>-664.20936205807914</v>
      </c>
      <c r="S35" s="43">
        <f>[1]NL!S36-[1]NL!S76</f>
        <v>-664.20936205807914</v>
      </c>
      <c r="T35" s="43">
        <f>[1]NL!T36-[1]NL!T76+100</f>
        <v>-410.50491708669915</v>
      </c>
      <c r="U35" s="44">
        <f t="shared" si="19"/>
        <v>-1738.9236412028574</v>
      </c>
      <c r="V35" s="28">
        <f t="shared" si="13"/>
        <v>-2.4581929873660348E-2</v>
      </c>
      <c r="W35" s="45">
        <f t="shared" si="14"/>
        <v>-7215.6271387502275</v>
      </c>
      <c r="X35" s="30">
        <f t="shared" si="15"/>
        <v>-2.7021236799822594E-2</v>
      </c>
    </row>
    <row r="36" spans="2:26" x14ac:dyDescent="0.25">
      <c r="B36" s="14" t="s">
        <v>72</v>
      </c>
      <c r="C36" s="43">
        <f>[1]NL!C78</f>
        <v>-2302.25</v>
      </c>
      <c r="D36" s="43">
        <f>[1]NL!D78</f>
        <v>-2302.25</v>
      </c>
      <c r="E36" s="43">
        <f>[1]NL!E78</f>
        <v>-2302.25</v>
      </c>
      <c r="F36" s="44">
        <f t="shared" ref="F36" si="20">SUM(C36:E36)</f>
        <v>-6906.75</v>
      </c>
      <c r="G36" s="28">
        <f t="shared" si="10"/>
        <v>-0.10982550753813</v>
      </c>
      <c r="H36" s="43">
        <f>[1]NL!H78</f>
        <v>-2302.25</v>
      </c>
      <c r="I36" s="43">
        <f>[1]NL!I78</f>
        <v>0</v>
      </c>
      <c r="J36" s="43">
        <f>[1]NL!J78</f>
        <v>0</v>
      </c>
      <c r="K36" s="44">
        <f t="shared" ref="K36:K37" si="21">SUM(H36:J36)</f>
        <v>-2302.25</v>
      </c>
      <c r="L36" s="28">
        <f t="shared" si="11"/>
        <v>-3.5688284729423647E-2</v>
      </c>
      <c r="M36" s="43">
        <f>[1]NL!M78</f>
        <v>0</v>
      </c>
      <c r="N36" s="43">
        <f>[1]NL!N78</f>
        <v>0</v>
      </c>
      <c r="O36" s="43">
        <f>[1]NL!O78</f>
        <v>0</v>
      </c>
      <c r="P36" s="44">
        <f t="shared" ref="P36:P37" si="22">SUM(M36:O36)</f>
        <v>0</v>
      </c>
      <c r="Q36" s="28">
        <f t="shared" si="12"/>
        <v>0</v>
      </c>
      <c r="R36" s="43">
        <f>[1]NL!R78</f>
        <v>0</v>
      </c>
      <c r="S36" s="43">
        <f>[1]NL!S78</f>
        <v>0</v>
      </c>
      <c r="T36" s="43">
        <f>[1]NL!T78</f>
        <v>0</v>
      </c>
      <c r="U36" s="44">
        <f t="shared" ref="U36:U37" si="23">SUM(R36:T36)</f>
        <v>0</v>
      </c>
      <c r="V36" s="28">
        <f t="shared" si="13"/>
        <v>0</v>
      </c>
      <c r="W36" s="45">
        <f t="shared" si="14"/>
        <v>-9209</v>
      </c>
      <c r="X36" s="30">
        <f t="shared" si="15"/>
        <v>-3.4486062667127504E-2</v>
      </c>
    </row>
    <row r="37" spans="2:26" x14ac:dyDescent="0.25">
      <c r="B37" s="32" t="s">
        <v>34</v>
      </c>
      <c r="C37" s="46">
        <f>[1]Conect!C38</f>
        <v>-190</v>
      </c>
      <c r="D37" s="46">
        <f>[1]Conect!D38</f>
        <v>-190</v>
      </c>
      <c r="E37" s="46">
        <f>[1]Conect!E38</f>
        <v>-190</v>
      </c>
      <c r="F37" s="47">
        <f t="shared" ref="F37" si="24">SUM(C37:E37)</f>
        <v>-570</v>
      </c>
      <c r="G37" s="35">
        <f t="shared" si="10"/>
        <v>-9.0636752881940279E-3</v>
      </c>
      <c r="H37" s="46">
        <f>[1]Conect!H38</f>
        <v>-190</v>
      </c>
      <c r="I37" s="46">
        <f>[1]Conect!I38</f>
        <v>-190</v>
      </c>
      <c r="J37" s="46">
        <f>[1]Conect!J38</f>
        <v>-190</v>
      </c>
      <c r="K37" s="47">
        <f t="shared" si="21"/>
        <v>-570</v>
      </c>
      <c r="L37" s="35">
        <f t="shared" si="11"/>
        <v>-8.8358441940586292E-3</v>
      </c>
      <c r="M37" s="46">
        <f>[1]Conect!M38</f>
        <v>-190</v>
      </c>
      <c r="N37" s="46">
        <f>[1]Conect!N38</f>
        <v>-190</v>
      </c>
      <c r="O37" s="46">
        <f>[1]Conect!O38</f>
        <v>-190</v>
      </c>
      <c r="P37" s="47">
        <f t="shared" si="22"/>
        <v>-570</v>
      </c>
      <c r="Q37" s="35">
        <f t="shared" si="12"/>
        <v>-8.2732029973322987E-3</v>
      </c>
      <c r="R37" s="46">
        <f>[1]Conect!R38</f>
        <v>-190</v>
      </c>
      <c r="S37" s="46">
        <f>[1]Conect!S38</f>
        <v>-190</v>
      </c>
      <c r="T37" s="46">
        <f>[1]Conect!T38</f>
        <v>-190</v>
      </c>
      <c r="U37" s="47">
        <f t="shared" si="23"/>
        <v>-570</v>
      </c>
      <c r="V37" s="35">
        <f t="shared" si="13"/>
        <v>-8.0576856257438371E-3</v>
      </c>
      <c r="W37" s="48">
        <f t="shared" si="14"/>
        <v>-2280</v>
      </c>
      <c r="X37" s="37">
        <f t="shared" si="15"/>
        <v>-8.5381933848464233E-3</v>
      </c>
    </row>
    <row r="38" spans="2:26" x14ac:dyDescent="0.25">
      <c r="B38" s="14"/>
      <c r="C38" s="9"/>
      <c r="D38" s="9"/>
      <c r="E38" s="9"/>
      <c r="F38" s="38"/>
      <c r="G38" s="28"/>
      <c r="H38" s="9"/>
      <c r="I38" s="9"/>
      <c r="J38" s="9"/>
      <c r="K38" s="38"/>
      <c r="L38" s="28"/>
      <c r="M38" s="9"/>
      <c r="N38" s="9"/>
      <c r="O38" s="9"/>
      <c r="P38" s="38"/>
      <c r="Q38" s="28"/>
      <c r="R38" s="9"/>
      <c r="S38" s="9"/>
      <c r="T38" s="9"/>
      <c r="U38" s="38"/>
      <c r="V38" s="28"/>
      <c r="W38" s="45"/>
      <c r="X38" s="30"/>
    </row>
    <row r="39" spans="2:26" s="2" customFormat="1" x14ac:dyDescent="0.25">
      <c r="B39" s="8" t="s">
        <v>35</v>
      </c>
      <c r="C39" s="49">
        <f>SUM(C23:C38)</f>
        <v>-6966.9022320092936</v>
      </c>
      <c r="D39" s="49">
        <f>SUM(D23:D38)</f>
        <v>-6718.1642709196321</v>
      </c>
      <c r="E39" s="49">
        <f>SUM(E23:E38)</f>
        <v>-6629.2270135616363</v>
      </c>
      <c r="F39" s="44">
        <f>SUM(F23:F37)</f>
        <v>-20314.293516490561</v>
      </c>
      <c r="G39" s="28">
        <f>F39/$F$21</f>
        <v>-0.32302133358339591</v>
      </c>
      <c r="H39" s="49">
        <f>SUM(H23:H38)</f>
        <v>-6914.8103218822835</v>
      </c>
      <c r="I39" s="49">
        <f>SUM(I23:I38)</f>
        <v>-4726.9348713843665</v>
      </c>
      <c r="J39" s="49">
        <f>SUM(J23:J38)</f>
        <v>-4482.1163326724618</v>
      </c>
      <c r="K39" s="44">
        <f>SUM(K23:K37)</f>
        <v>-16123.861525939115</v>
      </c>
      <c r="L39" s="28">
        <f>K39/$K$21</f>
        <v>-0.24994373377153409</v>
      </c>
      <c r="M39" s="49">
        <f>SUM(M23:M38)</f>
        <v>-4692.9453134574605</v>
      </c>
      <c r="N39" s="49">
        <f>SUM(N23:N38)</f>
        <v>-4832.828744038311</v>
      </c>
      <c r="O39" s="49">
        <f>SUM(O23:O38)</f>
        <v>-5506.1349675409083</v>
      </c>
      <c r="P39" s="44">
        <f>SUM(P23:P37)</f>
        <v>-15031.909025036683</v>
      </c>
      <c r="Q39" s="28">
        <f>P39/$P$21</f>
        <v>-0.21817900842378932</v>
      </c>
      <c r="R39" s="49">
        <f>SUM(R23:R38)</f>
        <v>-5114.928476792179</v>
      </c>
      <c r="S39" s="49">
        <f>SUM(S23:S38)</f>
        <v>-4835.8488410640557</v>
      </c>
      <c r="T39" s="49">
        <f>SUM(T23:T38)</f>
        <v>-4704.1546882725106</v>
      </c>
      <c r="U39" s="44">
        <f>SUM(U23:U37)</f>
        <v>-14654.932006128744</v>
      </c>
      <c r="V39" s="28">
        <f>U39/$U$21</f>
        <v>-0.20716637714392433</v>
      </c>
      <c r="W39" s="45">
        <f>SUM(W23:W38)</f>
        <v>-66124.996073595103</v>
      </c>
      <c r="X39" s="30">
        <f t="shared" ref="X39" si="25">W39/$W$21</f>
        <v>-0.24762631756516026</v>
      </c>
      <c r="Z39" s="50"/>
    </row>
    <row r="40" spans="2:26" x14ac:dyDescent="0.25">
      <c r="B40" s="14"/>
      <c r="C40" s="9"/>
      <c r="D40" s="9"/>
      <c r="E40" s="9"/>
      <c r="F40" s="38"/>
      <c r="G40" s="28"/>
      <c r="H40" s="9"/>
      <c r="I40" s="9"/>
      <c r="J40" s="9"/>
      <c r="K40" s="38"/>
      <c r="L40" s="28"/>
      <c r="M40" s="9"/>
      <c r="N40" s="9"/>
      <c r="O40" s="9"/>
      <c r="P40" s="38"/>
      <c r="Q40" s="28"/>
      <c r="R40" s="9"/>
      <c r="S40" s="9"/>
      <c r="T40" s="9"/>
      <c r="U40" s="38"/>
      <c r="V40" s="28"/>
      <c r="W40" s="45"/>
      <c r="X40" s="30"/>
    </row>
    <row r="41" spans="2:26" s="2" customFormat="1" x14ac:dyDescent="0.25">
      <c r="B41" s="51" t="s">
        <v>36</v>
      </c>
      <c r="C41" s="52">
        <f>C21+C39</f>
        <v>14836.349811737853</v>
      </c>
      <c r="D41" s="52">
        <f>D21+D39</f>
        <v>13993.270422607013</v>
      </c>
      <c r="E41" s="52">
        <f>E21+E39</f>
        <v>13744.482167590575</v>
      </c>
      <c r="F41" s="53">
        <f>F21+F39</f>
        <v>42574.102401935452</v>
      </c>
      <c r="G41" s="54">
        <f>F41/$F$21</f>
        <v>0.6769786664166042</v>
      </c>
      <c r="H41" s="52">
        <f>H21+H39</f>
        <v>14553.318823543577</v>
      </c>
      <c r="I41" s="52">
        <f>I21+I39</f>
        <v>17380.998999361713</v>
      </c>
      <c r="J41" s="52">
        <f>J21+J39</f>
        <v>16451.785684635666</v>
      </c>
      <c r="K41" s="53">
        <f>K21+K39</f>
        <v>48386.103507540953</v>
      </c>
      <c r="L41" s="54">
        <f>K41/$K$21</f>
        <v>0.75005626622846588</v>
      </c>
      <c r="M41" s="52">
        <f>M21+M39</f>
        <v>16913.986384001135</v>
      </c>
      <c r="N41" s="52">
        <f>N21+N39</f>
        <v>17430.923696100133</v>
      </c>
      <c r="O41" s="52">
        <f>O21+O39</f>
        <v>19520.317854247303</v>
      </c>
      <c r="P41" s="53">
        <f>P21+P39</f>
        <v>53865.227934348572</v>
      </c>
      <c r="Q41" s="54">
        <f>P41/$P$21</f>
        <v>0.78182099157621066</v>
      </c>
      <c r="R41" s="52">
        <f>R21+R39</f>
        <v>19465.261870043229</v>
      </c>
      <c r="S41" s="52">
        <f>S21+S39</f>
        <v>18799.129432811642</v>
      </c>
      <c r="T41" s="52">
        <f>T21+T39</f>
        <v>17820.592154941056</v>
      </c>
      <c r="U41" s="53">
        <f>U21+U39</f>
        <v>56084.983457795926</v>
      </c>
      <c r="V41" s="54">
        <f>U41/$U$21</f>
        <v>0.79283362285607561</v>
      </c>
      <c r="W41" s="55">
        <f>W21+W39</f>
        <v>200910.41730162097</v>
      </c>
      <c r="X41" s="56">
        <f t="shared" ref="X41" si="26">W41/$W$21</f>
        <v>0.75237368243483971</v>
      </c>
      <c r="Z41" s="50"/>
    </row>
    <row r="42" spans="2:26" x14ac:dyDescent="0.25">
      <c r="B42" s="14"/>
      <c r="C42" s="9"/>
      <c r="D42" s="9"/>
      <c r="E42" s="9"/>
      <c r="F42" s="38"/>
      <c r="G42" s="28"/>
      <c r="H42" s="9"/>
      <c r="I42" s="9"/>
      <c r="J42" s="9"/>
      <c r="K42" s="38"/>
      <c r="L42" s="28"/>
      <c r="M42" s="9"/>
      <c r="N42" s="9"/>
      <c r="O42" s="9"/>
      <c r="P42" s="38"/>
      <c r="Q42" s="28"/>
      <c r="R42" s="9"/>
      <c r="S42" s="9"/>
      <c r="T42" s="9"/>
      <c r="U42" s="38"/>
      <c r="V42" s="28"/>
      <c r="W42" s="45"/>
      <c r="X42" s="30"/>
    </row>
    <row r="43" spans="2:26" x14ac:dyDescent="0.25">
      <c r="B43" s="14" t="s">
        <v>37</v>
      </c>
      <c r="C43" s="9"/>
      <c r="D43" s="9"/>
      <c r="E43" s="9"/>
      <c r="F43" s="38"/>
      <c r="G43" s="28"/>
      <c r="H43" s="9"/>
      <c r="I43" s="9"/>
      <c r="J43" s="9"/>
      <c r="K43" s="38"/>
      <c r="L43" s="28"/>
      <c r="M43" s="9"/>
      <c r="N43" s="9"/>
      <c r="O43" s="9"/>
      <c r="P43" s="38"/>
      <c r="Q43" s="28"/>
      <c r="R43" s="9"/>
      <c r="S43" s="9"/>
      <c r="T43" s="9"/>
      <c r="U43" s="38"/>
      <c r="V43" s="28"/>
      <c r="W43" s="45"/>
      <c r="X43" s="30"/>
    </row>
    <row r="44" spans="2:26" x14ac:dyDescent="0.25">
      <c r="B44" s="17" t="s">
        <v>38</v>
      </c>
      <c r="C44" s="39">
        <v>-1036.8775454573258</v>
      </c>
      <c r="D44" s="39">
        <v>-1047.2795235966767</v>
      </c>
      <c r="E44" s="39">
        <v>-1068.5576692073255</v>
      </c>
      <c r="F44" s="40">
        <f>SUM(C44:E44)</f>
        <v>-3152.714738261328</v>
      </c>
      <c r="G44" s="21">
        <f t="shared" ref="G44:G50" si="27">F44/$F$21</f>
        <v>-5.0131899410358421E-2</v>
      </c>
      <c r="H44" s="39">
        <v>-1101.2648838944403</v>
      </c>
      <c r="I44" s="39">
        <v>-1115.9229457618185</v>
      </c>
      <c r="J44" s="39">
        <v>-1127.8691107008428</v>
      </c>
      <c r="K44" s="40">
        <f>SUM(H44:J44)</f>
        <v>-3345.0569403571017</v>
      </c>
      <c r="L44" s="21">
        <f t="shared" ref="L44:L50" si="28">K44/$K$21</f>
        <v>-5.185333674605231E-2</v>
      </c>
      <c r="M44" s="39">
        <v>-1142.0141236351017</v>
      </c>
      <c r="N44" s="39">
        <v>-1147.9651892601019</v>
      </c>
      <c r="O44" s="39">
        <v>-1161.9099357008429</v>
      </c>
      <c r="P44" s="40">
        <f>SUM(M44:O44)</f>
        <v>-3451.8892485960459</v>
      </c>
      <c r="Q44" s="21">
        <f t="shared" ref="Q44:Q50" si="29">P44/$P$21</f>
        <v>-5.0102071013936746E-2</v>
      </c>
      <c r="R44" s="39">
        <v>-1167.8580002841766</v>
      </c>
      <c r="S44" s="39">
        <v>-1178.3853949026941</v>
      </c>
      <c r="T44" s="39">
        <v>-1184.3394615693603</v>
      </c>
      <c r="U44" s="40">
        <f>SUM(R44:T44)</f>
        <v>-3530.5828567562312</v>
      </c>
      <c r="V44" s="21">
        <f t="shared" ref="V44:V50" si="30">U44/$U$21</f>
        <v>-4.9909345149793505E-2</v>
      </c>
      <c r="W44" s="41">
        <f t="shared" ref="W44:W50" si="31">U44+P44+K44+F44</f>
        <v>-13480.243783970707</v>
      </c>
      <c r="X44" s="23">
        <f t="shared" ref="X44:X50" si="32">W44/$W$21</f>
        <v>-5.0481108904568341E-2</v>
      </c>
      <c r="Y44" s="57"/>
      <c r="Z44" s="58"/>
    </row>
    <row r="45" spans="2:26" x14ac:dyDescent="0.25">
      <c r="B45" s="14" t="s">
        <v>39</v>
      </c>
      <c r="C45" s="43">
        <v>-268.85956535972224</v>
      </c>
      <c r="D45" s="43">
        <v>-279.93090328937853</v>
      </c>
      <c r="E45" s="43">
        <v>-287.54150980416665</v>
      </c>
      <c r="F45" s="44">
        <f t="shared" ref="F45:F50" si="33">SUM(C45:E45)</f>
        <v>-836.33197845326754</v>
      </c>
      <c r="G45" s="28">
        <f t="shared" si="27"/>
        <v>-1.3298669273391756E-2</v>
      </c>
      <c r="H45" s="43">
        <v>-306.85360138888882</v>
      </c>
      <c r="I45" s="43">
        <v>-316.19457361111108</v>
      </c>
      <c r="J45" s="43">
        <v>-325.53554583333334</v>
      </c>
      <c r="K45" s="44">
        <f t="shared" ref="K45:K50" si="34">SUM(H45:J45)</f>
        <v>-948.58372083333325</v>
      </c>
      <c r="L45" s="28">
        <f t="shared" si="28"/>
        <v>-1.4704452565445156E-2</v>
      </c>
      <c r="M45" s="43">
        <v>-339.87651805555549</v>
      </c>
      <c r="N45" s="43">
        <v>-332.94333237120912</v>
      </c>
      <c r="O45" s="43">
        <v>-182.38769730267975</v>
      </c>
      <c r="P45" s="44">
        <f t="shared" ref="P45:P50" si="35">SUM(M45:O45)</f>
        <v>-855.20754772944429</v>
      </c>
      <c r="Q45" s="28">
        <f t="shared" si="29"/>
        <v>-1.2412816924941129E-2</v>
      </c>
      <c r="R45" s="43">
        <v>-182.74778444444448</v>
      </c>
      <c r="S45" s="43">
        <v>-196.75924277777781</v>
      </c>
      <c r="T45" s="43">
        <v>-210.77070111111115</v>
      </c>
      <c r="U45" s="44">
        <f t="shared" ref="U45:U50" si="36">SUM(R45:T45)</f>
        <v>-590.27772833333347</v>
      </c>
      <c r="V45" s="28">
        <f t="shared" si="30"/>
        <v>-8.34433748559338E-3</v>
      </c>
      <c r="W45" s="45">
        <f t="shared" si="31"/>
        <v>-3230.4009753493783</v>
      </c>
      <c r="X45" s="30">
        <f t="shared" si="32"/>
        <v>-1.2097275543039254E-2</v>
      </c>
      <c r="Y45" s="57"/>
      <c r="Z45" s="58"/>
    </row>
    <row r="46" spans="2:26" x14ac:dyDescent="0.25">
      <c r="B46" s="14" t="s">
        <v>40</v>
      </c>
      <c r="C46" s="43">
        <f>[1]Oficinas!C50</f>
        <v>-137.77045000000001</v>
      </c>
      <c r="D46" s="43">
        <f>[1]Oficinas!D50</f>
        <v>-137.77045000000001</v>
      </c>
      <c r="E46" s="43">
        <f>[1]Oficinas!E50</f>
        <v>-137.77045000000001</v>
      </c>
      <c r="F46" s="44">
        <f t="shared" si="33"/>
        <v>-413.31135000000006</v>
      </c>
      <c r="G46" s="28">
        <f t="shared" si="27"/>
        <v>-6.5721401216230057E-3</v>
      </c>
      <c r="H46" s="43">
        <f>[1]Oficinas!H50</f>
        <v>-137.77045000000001</v>
      </c>
      <c r="I46" s="43">
        <f>[1]Oficinas!I50</f>
        <v>-137.77045000000001</v>
      </c>
      <c r="J46" s="43">
        <f>[1]Oficinas!J50</f>
        <v>-137.77045000000001</v>
      </c>
      <c r="K46" s="44">
        <f t="shared" si="34"/>
        <v>-413.31135000000006</v>
      </c>
      <c r="L46" s="28">
        <f t="shared" si="28"/>
        <v>-6.4069380565544461E-3</v>
      </c>
      <c r="M46" s="43">
        <f>[1]Oficinas!M50</f>
        <v>-137.77045000000001</v>
      </c>
      <c r="N46" s="43">
        <f>[1]Oficinas!N50</f>
        <v>-137.77045000000001</v>
      </c>
      <c r="O46" s="43">
        <f>[1]Oficinas!O50</f>
        <v>-137.77045000000001</v>
      </c>
      <c r="P46" s="44">
        <f t="shared" si="35"/>
        <v>-413.31135000000006</v>
      </c>
      <c r="Q46" s="28">
        <f t="shared" si="29"/>
        <v>-5.9989626309674719E-3</v>
      </c>
      <c r="R46" s="43">
        <f>[1]Oficinas!R50</f>
        <v>-137.77045000000001</v>
      </c>
      <c r="S46" s="43">
        <f>[1]Oficinas!S50</f>
        <v>-137.77045000000001</v>
      </c>
      <c r="T46" s="43">
        <f>[1]Oficinas!T50</f>
        <v>-137.77045000000001</v>
      </c>
      <c r="U46" s="44">
        <f t="shared" si="36"/>
        <v>-413.31135000000006</v>
      </c>
      <c r="V46" s="28">
        <f t="shared" si="30"/>
        <v>-5.8426893400908434E-3</v>
      </c>
      <c r="W46" s="45">
        <f t="shared" si="31"/>
        <v>-1653.2454000000002</v>
      </c>
      <c r="X46" s="30">
        <f t="shared" si="32"/>
        <v>-6.1911091832490273E-3</v>
      </c>
      <c r="Y46" s="57"/>
      <c r="Z46" s="58"/>
    </row>
    <row r="47" spans="2:26" x14ac:dyDescent="0.25">
      <c r="B47" s="14" t="s">
        <v>41</v>
      </c>
      <c r="C47" s="43">
        <f>[1]Oficinas!C51</f>
        <v>-309.33</v>
      </c>
      <c r="D47" s="43">
        <f>[1]Oficinas!D51</f>
        <v>-309.33</v>
      </c>
      <c r="E47" s="43">
        <f>[1]Oficinas!E51</f>
        <v>-309.33</v>
      </c>
      <c r="F47" s="44">
        <f t="shared" si="33"/>
        <v>-927.99</v>
      </c>
      <c r="G47" s="28">
        <f t="shared" si="27"/>
        <v>-1.4756140404721362E-2</v>
      </c>
      <c r="H47" s="43">
        <f>[1]Oficinas!H51</f>
        <v>-309.33</v>
      </c>
      <c r="I47" s="43">
        <f>[1]Oficinas!I51</f>
        <v>-309.33</v>
      </c>
      <c r="J47" s="43">
        <f>[1]Oficinas!J51</f>
        <v>-309.33</v>
      </c>
      <c r="K47" s="44">
        <f t="shared" si="34"/>
        <v>-927.99</v>
      </c>
      <c r="L47" s="28">
        <f t="shared" si="28"/>
        <v>-1.4385219392358714E-2</v>
      </c>
      <c r="M47" s="43">
        <f>[1]Oficinas!M51</f>
        <v>-309.33</v>
      </c>
      <c r="N47" s="43">
        <f>[1]Oficinas!N51</f>
        <v>-309.33</v>
      </c>
      <c r="O47" s="43">
        <f>[1]Oficinas!O51</f>
        <v>-309.33</v>
      </c>
      <c r="P47" s="44">
        <f t="shared" si="35"/>
        <v>-927.99</v>
      </c>
      <c r="Q47" s="28">
        <f t="shared" si="29"/>
        <v>-1.3469209911393684E-2</v>
      </c>
      <c r="R47" s="43">
        <f>[1]Oficinas!R51</f>
        <v>-309.33</v>
      </c>
      <c r="S47" s="43">
        <f>[1]Oficinas!S51</f>
        <v>-309.33</v>
      </c>
      <c r="T47" s="43">
        <f>[1]Oficinas!T51</f>
        <v>-309.33</v>
      </c>
      <c r="U47" s="44">
        <f t="shared" si="36"/>
        <v>-927.99</v>
      </c>
      <c r="V47" s="28">
        <f t="shared" si="30"/>
        <v>-1.3118336287428112E-2</v>
      </c>
      <c r="W47" s="45">
        <f t="shared" si="31"/>
        <v>-3711.96</v>
      </c>
      <c r="X47" s="30">
        <f t="shared" si="32"/>
        <v>-1.3900628209129179E-2</v>
      </c>
      <c r="Y47" s="57"/>
      <c r="Z47" s="58"/>
    </row>
    <row r="48" spans="2:26" x14ac:dyDescent="0.25">
      <c r="B48" s="14" t="s">
        <v>42</v>
      </c>
      <c r="C48" s="43">
        <f>[1]NL!C43</f>
        <v>-126</v>
      </c>
      <c r="D48" s="43">
        <f>[1]NL!D43</f>
        <v>-126</v>
      </c>
      <c r="E48" s="43">
        <f>[1]NL!E43</f>
        <v>-126</v>
      </c>
      <c r="F48" s="44">
        <f t="shared" si="33"/>
        <v>-378</v>
      </c>
      <c r="G48" s="28">
        <f t="shared" si="27"/>
        <v>-6.0106478226970919E-3</v>
      </c>
      <c r="H48" s="43">
        <f>[1]NL!H43</f>
        <v>-126</v>
      </c>
      <c r="I48" s="43">
        <f>[1]NL!I43</f>
        <v>-126</v>
      </c>
      <c r="J48" s="43">
        <f>[1]NL!J43</f>
        <v>-126</v>
      </c>
      <c r="K48" s="44">
        <f t="shared" si="34"/>
        <v>-378</v>
      </c>
      <c r="L48" s="28">
        <f t="shared" si="28"/>
        <v>-5.8595598339546695E-3</v>
      </c>
      <c r="M48" s="43">
        <f>[1]NL!M43</f>
        <v>-126</v>
      </c>
      <c r="N48" s="43">
        <f>[1]NL!N43</f>
        <v>-126</v>
      </c>
      <c r="O48" s="43">
        <f>[1]NL!O43</f>
        <v>-126</v>
      </c>
      <c r="P48" s="44">
        <f t="shared" si="35"/>
        <v>-378</v>
      </c>
      <c r="Q48" s="28">
        <f t="shared" si="29"/>
        <v>-5.4864398824414186E-3</v>
      </c>
      <c r="R48" s="43">
        <f>[1]NL!R43</f>
        <v>-126</v>
      </c>
      <c r="S48" s="43">
        <f>[1]NL!S43</f>
        <v>-126</v>
      </c>
      <c r="T48" s="43">
        <f>[1]NL!T43</f>
        <v>-126</v>
      </c>
      <c r="U48" s="44">
        <f t="shared" si="36"/>
        <v>-378</v>
      </c>
      <c r="V48" s="28">
        <f t="shared" si="30"/>
        <v>-5.3435178360195972E-3</v>
      </c>
      <c r="W48" s="45">
        <f t="shared" si="31"/>
        <v>-1512</v>
      </c>
      <c r="X48" s="30">
        <f t="shared" si="32"/>
        <v>-5.6621703499507865E-3</v>
      </c>
      <c r="Y48" s="57"/>
      <c r="Z48" s="58"/>
    </row>
    <row r="49" spans="2:26" x14ac:dyDescent="0.25">
      <c r="B49" s="14" t="s">
        <v>43</v>
      </c>
      <c r="C49" s="43">
        <v>-350</v>
      </c>
      <c r="D49" s="43">
        <v>-350</v>
      </c>
      <c r="E49" s="43">
        <v>-350</v>
      </c>
      <c r="F49" s="44">
        <f t="shared" si="33"/>
        <v>-1050</v>
      </c>
      <c r="G49" s="28">
        <f t="shared" si="27"/>
        <v>-1.6696243951936366E-2</v>
      </c>
      <c r="H49" s="43">
        <v>-350</v>
      </c>
      <c r="I49" s="43">
        <v>-350</v>
      </c>
      <c r="J49" s="43">
        <v>-350</v>
      </c>
      <c r="K49" s="44">
        <f t="shared" si="34"/>
        <v>-1050</v>
      </c>
      <c r="L49" s="28">
        <f t="shared" si="28"/>
        <v>-1.6276555094318527E-2</v>
      </c>
      <c r="M49" s="43">
        <v>-350</v>
      </c>
      <c r="N49" s="43">
        <v>-350</v>
      </c>
      <c r="O49" s="43">
        <v>-350</v>
      </c>
      <c r="P49" s="44">
        <f t="shared" si="35"/>
        <v>-1050</v>
      </c>
      <c r="Q49" s="28">
        <f t="shared" si="29"/>
        <v>-1.5240110784559497E-2</v>
      </c>
      <c r="R49" s="43">
        <v>-350</v>
      </c>
      <c r="S49" s="43">
        <v>-350</v>
      </c>
      <c r="T49" s="43">
        <v>-350</v>
      </c>
      <c r="U49" s="44">
        <f t="shared" si="36"/>
        <v>-1050</v>
      </c>
      <c r="V49" s="28">
        <f t="shared" si="30"/>
        <v>-1.4843105100054437E-2</v>
      </c>
      <c r="W49" s="45">
        <f t="shared" si="31"/>
        <v>-4200</v>
      </c>
      <c r="X49" s="30">
        <f t="shared" si="32"/>
        <v>-1.5728250972085515E-2</v>
      </c>
      <c r="Y49" s="57"/>
      <c r="Z49" s="58"/>
    </row>
    <row r="50" spans="2:26" x14ac:dyDescent="0.25">
      <c r="B50" s="32" t="s">
        <v>44</v>
      </c>
      <c r="C50" s="46">
        <v>-9202.9096538333342</v>
      </c>
      <c r="D50" s="46">
        <v>-9093.9096538333342</v>
      </c>
      <c r="E50" s="46">
        <v>-9010.957433833335</v>
      </c>
      <c r="F50" s="47">
        <f t="shared" si="33"/>
        <v>-27307.776741500005</v>
      </c>
      <c r="G50" s="35">
        <f t="shared" si="27"/>
        <v>-0.43422600215342672</v>
      </c>
      <c r="H50" s="46">
        <v>-9250.7082338333348</v>
      </c>
      <c r="I50" s="46">
        <v>-9505.7082338333348</v>
      </c>
      <c r="J50" s="46">
        <v>-9411.7082338333348</v>
      </c>
      <c r="K50" s="47">
        <f t="shared" si="34"/>
        <v>-28168.124701500004</v>
      </c>
      <c r="L50" s="35">
        <f t="shared" si="28"/>
        <v>-0.43664765105485659</v>
      </c>
      <c r="M50" s="46">
        <v>-9451.2082338333348</v>
      </c>
      <c r="N50" s="46">
        <v>-9379.4552338333342</v>
      </c>
      <c r="O50" s="46">
        <v>-9606.1970138333345</v>
      </c>
      <c r="P50" s="47">
        <f t="shared" si="35"/>
        <v>-28436.860481500004</v>
      </c>
      <c r="Q50" s="35">
        <f t="shared" si="29"/>
        <v>-0.41274371819344952</v>
      </c>
      <c r="R50" s="46">
        <v>-9545.1970138333345</v>
      </c>
      <c r="S50" s="46">
        <v>-9377.1492338333337</v>
      </c>
      <c r="T50" s="46">
        <v>-9366.1492338333337</v>
      </c>
      <c r="U50" s="47">
        <f t="shared" si="36"/>
        <v>-28288.495481500002</v>
      </c>
      <c r="V50" s="35">
        <f t="shared" si="30"/>
        <v>-0.39989439195649484</v>
      </c>
      <c r="W50" s="48">
        <f t="shared" si="31"/>
        <v>-112201.25740600002</v>
      </c>
      <c r="X50" s="37">
        <f t="shared" si="32"/>
        <v>-0.42017369901550883</v>
      </c>
      <c r="Y50" s="57"/>
      <c r="Z50" s="58"/>
    </row>
    <row r="51" spans="2:26" x14ac:dyDescent="0.25">
      <c r="B51" s="14"/>
      <c r="C51" s="9"/>
      <c r="D51" s="9"/>
      <c r="E51" s="9"/>
      <c r="F51" s="38"/>
      <c r="G51" s="28"/>
      <c r="H51" s="9"/>
      <c r="I51" s="9"/>
      <c r="J51" s="9"/>
      <c r="K51" s="38"/>
      <c r="L51" s="28"/>
      <c r="M51" s="43"/>
      <c r="N51" s="9"/>
      <c r="O51" s="9"/>
      <c r="P51" s="38"/>
      <c r="Q51" s="28"/>
      <c r="R51" s="9"/>
      <c r="S51" s="9"/>
      <c r="T51" s="9"/>
      <c r="U51" s="38"/>
      <c r="V51" s="28"/>
      <c r="W51" s="45"/>
      <c r="X51" s="30"/>
      <c r="Y51" s="59"/>
      <c r="Z51" s="58"/>
    </row>
    <row r="52" spans="2:26" x14ac:dyDescent="0.25">
      <c r="B52" s="8" t="s">
        <v>45</v>
      </c>
      <c r="C52" s="49">
        <f>SUM(C44:C51)</f>
        <v>-11431.747214650382</v>
      </c>
      <c r="D52" s="49">
        <f>SUM(D44:D51)</f>
        <v>-11344.220530719389</v>
      </c>
      <c r="E52" s="49">
        <f>SUM(E44:E51)</f>
        <v>-11290.157062844828</v>
      </c>
      <c r="F52" s="44">
        <f>SUM(F44:F50)</f>
        <v>-34066.124808214598</v>
      </c>
      <c r="G52" s="28">
        <f>F52/$F$21</f>
        <v>-0.54169174313815471</v>
      </c>
      <c r="H52" s="49">
        <f>SUM(H44:H51)</f>
        <v>-11581.927169116665</v>
      </c>
      <c r="I52" s="49">
        <f>SUM(I44:I51)</f>
        <v>-11860.926203206265</v>
      </c>
      <c r="J52" s="49">
        <f>SUM(J44:J51)</f>
        <v>-11788.213340367511</v>
      </c>
      <c r="K52" s="44">
        <f>SUM(K44:K50)</f>
        <v>-35231.066712690437</v>
      </c>
      <c r="L52" s="28">
        <f>K52/$K$21</f>
        <v>-0.54613371274354039</v>
      </c>
      <c r="M52" s="49">
        <f>SUM(M44:M51)</f>
        <v>-11856.199325523992</v>
      </c>
      <c r="N52" s="49">
        <f>SUM(N44:N51)</f>
        <v>-11783.464205464645</v>
      </c>
      <c r="O52" s="49">
        <f>SUM(O44:O51)</f>
        <v>-11873.595096836856</v>
      </c>
      <c r="P52" s="44">
        <f>SUM(P44:P50)</f>
        <v>-35513.258627825489</v>
      </c>
      <c r="Q52" s="28">
        <f>P52/$P$21</f>
        <v>-0.51545332934168941</v>
      </c>
      <c r="R52" s="49">
        <f>SUM(R44:R51)</f>
        <v>-11818.903248561955</v>
      </c>
      <c r="S52" s="49">
        <f>SUM(S44:S51)</f>
        <v>-11675.394321513806</v>
      </c>
      <c r="T52" s="49">
        <f>SUM(T44:T51)</f>
        <v>-11684.359846513806</v>
      </c>
      <c r="U52" s="44">
        <f>SUM(U44:U50)</f>
        <v>-35178.657416589565</v>
      </c>
      <c r="V52" s="28">
        <f>U52/$U$21</f>
        <v>-0.49729572315547471</v>
      </c>
      <c r="W52" s="45">
        <f>SUM(W44:W51)</f>
        <v>-139989.1075653201</v>
      </c>
      <c r="X52" s="30">
        <f t="shared" ref="X52" si="37">W52/$W$21</f>
        <v>-0.5242342421775309</v>
      </c>
      <c r="Y52" s="57"/>
      <c r="Z52" s="58"/>
    </row>
    <row r="53" spans="2:26" x14ac:dyDescent="0.25">
      <c r="B53" s="14"/>
      <c r="C53" s="9"/>
      <c r="D53" s="9"/>
      <c r="E53" s="9"/>
      <c r="F53" s="38"/>
      <c r="G53" s="28"/>
      <c r="H53" s="9"/>
      <c r="I53" s="9"/>
      <c r="J53" s="9"/>
      <c r="K53" s="38"/>
      <c r="L53" s="28"/>
      <c r="M53" s="9"/>
      <c r="N53" s="9"/>
      <c r="O53" s="9"/>
      <c r="P53" s="38"/>
      <c r="Q53" s="28"/>
      <c r="R53" s="9"/>
      <c r="S53" s="9"/>
      <c r="T53" s="9"/>
      <c r="U53" s="38"/>
      <c r="V53" s="28"/>
      <c r="W53" s="45"/>
      <c r="X53" s="30"/>
    </row>
    <row r="54" spans="2:26" x14ac:dyDescent="0.25">
      <c r="B54" s="51" t="s">
        <v>46</v>
      </c>
      <c r="C54" s="52">
        <f>C41+C52</f>
        <v>3404.6025970874707</v>
      </c>
      <c r="D54" s="52">
        <f>D41+D52</f>
        <v>2649.0498918876237</v>
      </c>
      <c r="E54" s="52">
        <f>E41+E52</f>
        <v>2454.325104745747</v>
      </c>
      <c r="F54" s="53">
        <f>F41+F52</f>
        <v>8507.9775937208542</v>
      </c>
      <c r="G54" s="54">
        <f>F54/$F$21</f>
        <v>0.13528692327844946</v>
      </c>
      <c r="H54" s="52">
        <f>H41+H52</f>
        <v>2971.3916544269123</v>
      </c>
      <c r="I54" s="52">
        <f>I41+I52</f>
        <v>5520.0727961554476</v>
      </c>
      <c r="J54" s="52">
        <f>J41+J52</f>
        <v>4663.5723442681556</v>
      </c>
      <c r="K54" s="53">
        <f>K41+K52</f>
        <v>13155.036794850515</v>
      </c>
      <c r="L54" s="54">
        <f>K54/$K$21</f>
        <v>0.20392255348492555</v>
      </c>
      <c r="M54" s="52">
        <f>M41+M52</f>
        <v>5057.7870584771426</v>
      </c>
      <c r="N54" s="52">
        <f>N41+N52</f>
        <v>5647.4594906354887</v>
      </c>
      <c r="O54" s="52">
        <f>O41+O52</f>
        <v>7646.7227574104472</v>
      </c>
      <c r="P54" s="53">
        <f>P41+P52</f>
        <v>18351.969306523082</v>
      </c>
      <c r="Q54" s="54">
        <f>P54/$P$21</f>
        <v>0.26636766223452124</v>
      </c>
      <c r="R54" s="52">
        <f>R41+R52</f>
        <v>7646.3586214812731</v>
      </c>
      <c r="S54" s="52">
        <f>S41+S52</f>
        <v>7123.7351112978358</v>
      </c>
      <c r="T54" s="52">
        <f>T41+T52</f>
        <v>6136.2323084272502</v>
      </c>
      <c r="U54" s="53">
        <f>U41+U52</f>
        <v>20906.326041206361</v>
      </c>
      <c r="V54" s="54">
        <f>U54/$U$21</f>
        <v>0.29553789970060096</v>
      </c>
      <c r="W54" s="55">
        <f>W41+W52</f>
        <v>60921.309736300871</v>
      </c>
      <c r="X54" s="56">
        <f t="shared" ref="X54" si="38">W54/$W$21</f>
        <v>0.22813944025730881</v>
      </c>
    </row>
    <row r="55" spans="2:26" x14ac:dyDescent="0.25">
      <c r="B55" s="14"/>
      <c r="C55" s="9"/>
      <c r="D55" s="9"/>
      <c r="E55" s="9"/>
      <c r="F55" s="27"/>
      <c r="G55" s="28"/>
      <c r="H55" s="9"/>
      <c r="I55" s="9"/>
      <c r="J55" s="9"/>
      <c r="K55" s="27"/>
      <c r="L55" s="28"/>
      <c r="M55" s="9"/>
      <c r="N55" s="9"/>
      <c r="O55" s="9"/>
      <c r="P55" s="27"/>
      <c r="Q55" s="28"/>
      <c r="R55" s="9"/>
      <c r="S55" s="9"/>
      <c r="T55" s="9"/>
      <c r="U55" s="27"/>
      <c r="V55" s="28"/>
      <c r="W55" s="45"/>
      <c r="X55" s="30"/>
    </row>
    <row r="56" spans="2:26" x14ac:dyDescent="0.25">
      <c r="B56" s="51" t="s">
        <v>47</v>
      </c>
      <c r="C56" s="52">
        <f>C54-C44-C45</f>
        <v>4710.3397079045189</v>
      </c>
      <c r="D56" s="52">
        <f>D54-D44-D45</f>
        <v>3976.260318773679</v>
      </c>
      <c r="E56" s="52">
        <f>E54-E44-E45</f>
        <v>3810.4242837572392</v>
      </c>
      <c r="F56" s="53">
        <f>F54-F44-F45</f>
        <v>12497.024310435449</v>
      </c>
      <c r="G56" s="54">
        <f>F56/$F$21</f>
        <v>0.19871749196219962</v>
      </c>
      <c r="H56" s="52">
        <f>H54-H44-H45</f>
        <v>4379.5101397102417</v>
      </c>
      <c r="I56" s="52">
        <f>I54-I44-I45</f>
        <v>6952.1903155283771</v>
      </c>
      <c r="J56" s="52">
        <f>J54-J44-J45</f>
        <v>6116.9770008023315</v>
      </c>
      <c r="K56" s="53">
        <f>K54-K44-K45</f>
        <v>17448.67745604095</v>
      </c>
      <c r="L56" s="54">
        <f>K56/$K$21</f>
        <v>0.27048034279642302</v>
      </c>
      <c r="M56" s="52">
        <f>M54-M44-M45</f>
        <v>6539.6777001678001</v>
      </c>
      <c r="N56" s="52">
        <f>N54-N44-N45</f>
        <v>7128.3680122667993</v>
      </c>
      <c r="O56" s="52">
        <f>O54-O44-O45</f>
        <v>8991.0203904139707</v>
      </c>
      <c r="P56" s="53">
        <f>P54-P44-P45</f>
        <v>22659.066102848574</v>
      </c>
      <c r="Q56" s="54">
        <f>P56/$P$21</f>
        <v>0.32888255017339912</v>
      </c>
      <c r="R56" s="52">
        <f>R54-R44-R45</f>
        <v>8996.9644062098942</v>
      </c>
      <c r="S56" s="52">
        <f>S54-S44-S45</f>
        <v>8498.8797489783083</v>
      </c>
      <c r="T56" s="52">
        <f>T54-T44-T45</f>
        <v>7531.3424711077223</v>
      </c>
      <c r="U56" s="53">
        <f>U54-U44-U45</f>
        <v>25027.186626295927</v>
      </c>
      <c r="V56" s="54">
        <f>U56/$U$21</f>
        <v>0.3537915823359879</v>
      </c>
      <c r="W56" s="55">
        <f>W54-W44-W45</f>
        <v>77631.954495620957</v>
      </c>
      <c r="X56" s="56">
        <f t="shared" ref="X56" si="39">W56/$W$21</f>
        <v>0.29071782470491642</v>
      </c>
    </row>
    <row r="57" spans="2:26" x14ac:dyDescent="0.25">
      <c r="B57" s="14"/>
      <c r="C57" s="9"/>
      <c r="D57" s="9"/>
      <c r="E57" s="9"/>
      <c r="F57" s="27"/>
      <c r="G57" s="28"/>
      <c r="H57" s="9"/>
      <c r="I57" s="9"/>
      <c r="J57" s="9"/>
      <c r="K57" s="27"/>
      <c r="L57" s="28"/>
      <c r="M57" s="9"/>
      <c r="N57" s="9"/>
      <c r="O57" s="9"/>
      <c r="P57" s="27"/>
      <c r="Q57" s="28"/>
      <c r="R57" s="9"/>
      <c r="S57" s="9"/>
      <c r="T57" s="9"/>
      <c r="U57" s="27"/>
      <c r="V57" s="28"/>
      <c r="W57" s="45"/>
      <c r="X57" s="30"/>
    </row>
    <row r="58" spans="2:26" x14ac:dyDescent="0.25">
      <c r="B58" s="51" t="s">
        <v>48</v>
      </c>
      <c r="C58" s="52">
        <f>C56-C46-C47-C48</f>
        <v>5283.4401579045189</v>
      </c>
      <c r="D58" s="52">
        <f>D56-D46-D47</f>
        <v>4423.3607687736794</v>
      </c>
      <c r="E58" s="52">
        <f>E56-E46-E47</f>
        <v>4257.5247337572391</v>
      </c>
      <c r="F58" s="53">
        <f>F56-F46-F47</f>
        <v>13838.325660435448</v>
      </c>
      <c r="G58" s="54">
        <f>F58/$F$21</f>
        <v>0.22004577248854398</v>
      </c>
      <c r="H58" s="52">
        <f>H56-H46-H47</f>
        <v>4826.6105897102416</v>
      </c>
      <c r="I58" s="52">
        <f>I56-I46-I47</f>
        <v>7399.2907655283771</v>
      </c>
      <c r="J58" s="52">
        <f>J56-J46-J47</f>
        <v>6564.0774508023314</v>
      </c>
      <c r="K58" s="53">
        <f>K56-K46-K47</f>
        <v>18789.978806040952</v>
      </c>
      <c r="L58" s="54">
        <f>K58/$K$21</f>
        <v>0.29127250024533619</v>
      </c>
      <c r="M58" s="52">
        <f>M56-M46-M47</f>
        <v>6986.7781501678</v>
      </c>
      <c r="N58" s="52">
        <f>N56-N46-N47</f>
        <v>7575.4684622667992</v>
      </c>
      <c r="O58" s="52">
        <f>O56-O46-O47</f>
        <v>9438.1208404139707</v>
      </c>
      <c r="P58" s="53">
        <f>P56-P46-P47</f>
        <v>24000.367452848575</v>
      </c>
      <c r="Q58" s="54">
        <f>P58/$P$21</f>
        <v>0.34835072271576029</v>
      </c>
      <c r="R58" s="52">
        <f>R56-R46-R47</f>
        <v>9444.0648562098941</v>
      </c>
      <c r="S58" s="52">
        <f>S56-S46-S47</f>
        <v>8945.9801989783082</v>
      </c>
      <c r="T58" s="52">
        <f>T56-T46-T47</f>
        <v>7978.4429211077222</v>
      </c>
      <c r="U58" s="53">
        <f>U56-U46-U47</f>
        <v>26368.487976295928</v>
      </c>
      <c r="V58" s="54">
        <f>U58/$U$21</f>
        <v>0.37275260796350684</v>
      </c>
      <c r="W58" s="55">
        <f>W56-W46-W47</f>
        <v>82997.159895620964</v>
      </c>
      <c r="X58" s="56">
        <f t="shared" ref="X58" si="40">W58/$W$21</f>
        <v>0.31080956209729466</v>
      </c>
    </row>
    <row r="59" spans="2:26" x14ac:dyDescent="0.25">
      <c r="B59" s="14"/>
      <c r="C59" s="9"/>
      <c r="D59" s="9"/>
      <c r="E59" s="9"/>
      <c r="F59" s="27"/>
      <c r="G59" s="60"/>
      <c r="H59" s="9"/>
      <c r="I59" s="9"/>
      <c r="J59" s="9"/>
      <c r="K59" s="38"/>
      <c r="L59" s="60"/>
      <c r="M59" s="9"/>
      <c r="N59" s="9"/>
      <c r="O59" s="9"/>
      <c r="P59" s="38"/>
      <c r="Q59" s="60"/>
      <c r="R59" s="9"/>
      <c r="S59" s="9"/>
      <c r="T59" s="9"/>
      <c r="U59" s="38"/>
      <c r="V59" s="60"/>
      <c r="W59" s="11"/>
      <c r="X59" s="13"/>
    </row>
    <row r="60" spans="2:26" x14ac:dyDescent="0.25">
      <c r="B60" s="32"/>
      <c r="C60" s="61"/>
      <c r="D60" s="61"/>
      <c r="E60" s="61"/>
      <c r="F60" s="62"/>
      <c r="G60" s="63"/>
      <c r="H60" s="61"/>
      <c r="I60" s="61"/>
      <c r="J60" s="61"/>
      <c r="K60" s="62"/>
      <c r="L60" s="63"/>
      <c r="M60" s="61"/>
      <c r="N60" s="61"/>
      <c r="O60" s="61"/>
      <c r="P60" s="62"/>
      <c r="Q60" s="63"/>
      <c r="R60" s="61"/>
      <c r="S60" s="61"/>
      <c r="T60" s="61"/>
      <c r="U60" s="62"/>
      <c r="V60" s="63"/>
      <c r="W60" s="64"/>
      <c r="X60" s="65"/>
    </row>
    <row r="61" spans="2:26" x14ac:dyDescent="0.25">
      <c r="B61" s="14" t="s">
        <v>49</v>
      </c>
      <c r="C61" s="39">
        <v>-50</v>
      </c>
      <c r="D61" s="39">
        <v>-50</v>
      </c>
      <c r="E61" s="39">
        <v>-50</v>
      </c>
      <c r="F61" s="40">
        <f>SUM(C61:E61)</f>
        <v>-150</v>
      </c>
      <c r="G61" s="21">
        <f t="shared" ref="G61:G64" si="41">F61/$F$21</f>
        <v>-2.3851777074194811E-3</v>
      </c>
      <c r="H61" s="39">
        <v>-50</v>
      </c>
      <c r="I61" s="39">
        <v>-50</v>
      </c>
      <c r="J61" s="39">
        <v>-50</v>
      </c>
      <c r="K61" s="40">
        <f>SUM(H61:J61)</f>
        <v>-150</v>
      </c>
      <c r="L61" s="21">
        <f t="shared" ref="L61:L62" si="42">K61/$F$21</f>
        <v>-2.3851777074194811E-3</v>
      </c>
      <c r="M61" s="39">
        <v>-50</v>
      </c>
      <c r="N61" s="39">
        <v>-50</v>
      </c>
      <c r="O61" s="39">
        <v>-50.079769999999996</v>
      </c>
      <c r="P61" s="40">
        <f>SUM(M61:O61)</f>
        <v>-150.07977</v>
      </c>
      <c r="Q61" s="21">
        <f t="shared" ref="Q61:Q62" si="43">P61/$F$21</f>
        <v>-2.3864461449242865E-3</v>
      </c>
      <c r="R61" s="39">
        <v>-50</v>
      </c>
      <c r="S61" s="39">
        <v>-50</v>
      </c>
      <c r="T61" s="39">
        <v>-50</v>
      </c>
      <c r="U61" s="40">
        <f>SUM(R61:T61)</f>
        <v>-150</v>
      </c>
      <c r="V61" s="21">
        <f t="shared" ref="V61:V62" si="44">U61/$F$21</f>
        <v>-2.3851777074194811E-3</v>
      </c>
      <c r="W61" s="41">
        <f t="shared" ref="W61:W62" si="45">U61+P61+K61+F61</f>
        <v>-600.07977000000005</v>
      </c>
      <c r="X61" s="13">
        <f t="shared" ref="X61:X62" si="46">W61/$W$21</f>
        <v>-2.2471917204360367E-3</v>
      </c>
    </row>
    <row r="62" spans="2:26" x14ac:dyDescent="0.25">
      <c r="B62" s="14" t="s">
        <v>50</v>
      </c>
      <c r="C62" s="46">
        <v>0</v>
      </c>
      <c r="D62" s="46">
        <v>0</v>
      </c>
      <c r="E62" s="46">
        <v>0</v>
      </c>
      <c r="F62" s="47">
        <f>SUM(C62:E62)</f>
        <v>0</v>
      </c>
      <c r="G62" s="35">
        <f t="shared" si="41"/>
        <v>0</v>
      </c>
      <c r="H62" s="46">
        <v>0</v>
      </c>
      <c r="I62" s="46">
        <v>4.1504000000000003</v>
      </c>
      <c r="J62" s="46">
        <v>11.6</v>
      </c>
      <c r="K62" s="47">
        <f>SUM(H62:J62)</f>
        <v>15.750399999999999</v>
      </c>
      <c r="L62" s="35">
        <f t="shared" si="42"/>
        <v>2.5045001975293197E-4</v>
      </c>
      <c r="M62" s="46">
        <v>0</v>
      </c>
      <c r="N62" s="46">
        <v>10</v>
      </c>
      <c r="O62" s="46">
        <v>1.4919999999999999E-2</v>
      </c>
      <c r="P62" s="47">
        <f>SUM(M62:O62)</f>
        <v>10.01492</v>
      </c>
      <c r="Q62" s="35">
        <f t="shared" si="43"/>
        <v>1.5924909283726341E-4</v>
      </c>
      <c r="R62" s="46">
        <v>0</v>
      </c>
      <c r="S62" s="46">
        <v>0</v>
      </c>
      <c r="T62" s="46">
        <v>0</v>
      </c>
      <c r="U62" s="47">
        <f>SUM(R62:T62)</f>
        <v>0</v>
      </c>
      <c r="V62" s="35">
        <f t="shared" si="44"/>
        <v>0</v>
      </c>
      <c r="W62" s="48">
        <f t="shared" si="45"/>
        <v>25.765319999999999</v>
      </c>
      <c r="X62" s="13">
        <f t="shared" si="46"/>
        <v>9.6486528413355807E-5</v>
      </c>
    </row>
    <row r="63" spans="2:26" x14ac:dyDescent="0.25">
      <c r="B63" s="17"/>
      <c r="C63" s="66"/>
      <c r="D63" s="66"/>
      <c r="E63" s="66"/>
      <c r="F63" s="67"/>
      <c r="G63" s="68"/>
      <c r="H63" s="66"/>
      <c r="I63" s="66"/>
      <c r="J63" s="66"/>
      <c r="K63" s="67"/>
      <c r="L63" s="68"/>
      <c r="M63" s="66"/>
      <c r="N63" s="66"/>
      <c r="O63" s="66"/>
      <c r="P63" s="67"/>
      <c r="Q63" s="68"/>
      <c r="R63" s="66"/>
      <c r="S63" s="66"/>
      <c r="T63" s="66"/>
      <c r="U63" s="67"/>
      <c r="V63" s="68"/>
      <c r="W63" s="69"/>
      <c r="X63" s="70"/>
    </row>
    <row r="64" spans="2:26" s="2" customFormat="1" x14ac:dyDescent="0.25">
      <c r="B64" s="8" t="s">
        <v>51</v>
      </c>
      <c r="C64" s="71">
        <f t="shared" ref="C64:F64" si="47">C54+SUM(C61:C62)</f>
        <v>3354.6025970874707</v>
      </c>
      <c r="D64" s="71">
        <f t="shared" si="47"/>
        <v>2599.0498918876237</v>
      </c>
      <c r="E64" s="71">
        <f t="shared" si="47"/>
        <v>2404.325104745747</v>
      </c>
      <c r="F64" s="44">
        <f t="shared" si="47"/>
        <v>8357.9775937208542</v>
      </c>
      <c r="G64" s="28">
        <f t="shared" si="41"/>
        <v>0.13290174557102999</v>
      </c>
      <c r="H64" s="71">
        <f t="shared" ref="H64:K64" si="48">H54+SUM(H61:H62)</f>
        <v>2921.3916544269123</v>
      </c>
      <c r="I64" s="71">
        <f t="shared" si="48"/>
        <v>5474.223196155448</v>
      </c>
      <c r="J64" s="71">
        <f t="shared" si="48"/>
        <v>4625.1723442681559</v>
      </c>
      <c r="K64" s="44">
        <f t="shared" si="48"/>
        <v>13020.787194850516</v>
      </c>
      <c r="L64" s="28">
        <f t="shared" ref="L64" si="49">K64/$F$21</f>
        <v>0.20704594233473661</v>
      </c>
      <c r="M64" s="71">
        <f t="shared" ref="M64:P64" si="50">M54+SUM(M61:M62)</f>
        <v>5007.7870584771426</v>
      </c>
      <c r="N64" s="71">
        <f t="shared" si="50"/>
        <v>5607.4594906354887</v>
      </c>
      <c r="O64" s="71">
        <f t="shared" si="50"/>
        <v>7596.6579074104475</v>
      </c>
      <c r="P64" s="44">
        <f t="shared" si="50"/>
        <v>18211.904456523083</v>
      </c>
      <c r="Q64" s="28">
        <f t="shared" ref="Q64" si="51">P64/$F$21</f>
        <v>0.28959085679568242</v>
      </c>
      <c r="R64" s="71">
        <f t="shared" ref="R64:T64" si="52">R54+SUM(R61:R62)</f>
        <v>7596.3586214812731</v>
      </c>
      <c r="S64" s="71">
        <f t="shared" si="52"/>
        <v>7073.7351112978358</v>
      </c>
      <c r="T64" s="71">
        <f t="shared" si="52"/>
        <v>6086.2323084272502</v>
      </c>
      <c r="U64" s="44">
        <f>U54+SUM(U61:U62)</f>
        <v>20756.326041206361</v>
      </c>
      <c r="V64" s="28">
        <f t="shared" ref="V64" si="53">U64/$F$21</f>
        <v>0.33005017440943907</v>
      </c>
      <c r="W64" s="45">
        <f>W54+SUM(W61:W62)</f>
        <v>60346.995286300873</v>
      </c>
      <c r="X64" s="30">
        <f t="shared" ref="X64" si="54">W64/$F$21</f>
        <v>0.95958871911088894</v>
      </c>
      <c r="Z64" s="50"/>
    </row>
    <row r="65" spans="2:26" x14ac:dyDescent="0.25">
      <c r="B65" s="32"/>
      <c r="C65" s="61"/>
      <c r="D65" s="61"/>
      <c r="E65" s="61"/>
      <c r="F65" s="62"/>
      <c r="G65" s="63"/>
      <c r="H65" s="61"/>
      <c r="I65" s="61"/>
      <c r="J65" s="61"/>
      <c r="K65" s="62"/>
      <c r="L65" s="63"/>
      <c r="M65" s="61"/>
      <c r="N65" s="61"/>
      <c r="O65" s="61"/>
      <c r="P65" s="62"/>
      <c r="Q65" s="63"/>
      <c r="R65" s="61"/>
      <c r="S65" s="61"/>
      <c r="T65" s="61"/>
      <c r="U65" s="62"/>
      <c r="V65" s="63"/>
      <c r="W65" s="64"/>
      <c r="X65" s="65"/>
    </row>
    <row r="66" spans="2:26" x14ac:dyDescent="0.25">
      <c r="B66" s="14" t="s">
        <v>52</v>
      </c>
      <c r="C66" s="39">
        <v>-186</v>
      </c>
      <c r="D66" s="39">
        <v>-186</v>
      </c>
      <c r="E66" s="39">
        <v>-186</v>
      </c>
      <c r="F66" s="40">
        <f>SUM(C66:E66)</f>
        <v>-558</v>
      </c>
      <c r="G66" s="21">
        <f t="shared" ref="G66:G67" si="55">F66/$F$21</f>
        <v>-8.8728610716004696E-3</v>
      </c>
      <c r="H66" s="39">
        <v>-186</v>
      </c>
      <c r="I66" s="39">
        <v>-186</v>
      </c>
      <c r="J66" s="39">
        <v>-186</v>
      </c>
      <c r="K66" s="40">
        <f>SUM(H66:J66)</f>
        <v>-558</v>
      </c>
      <c r="L66" s="21">
        <f t="shared" ref="L66:L67" si="56">K66/$F$21</f>
        <v>-8.8728610716004696E-3</v>
      </c>
      <c r="M66" s="39">
        <v>-186</v>
      </c>
      <c r="N66" s="39">
        <v>-186</v>
      </c>
      <c r="O66" s="39">
        <v>-186</v>
      </c>
      <c r="P66" s="40">
        <f>SUM(M66:O66)</f>
        <v>-558</v>
      </c>
      <c r="Q66" s="21">
        <f t="shared" ref="Q66:Q67" si="57">P66/$F$21</f>
        <v>-8.8728610716004696E-3</v>
      </c>
      <c r="R66" s="39">
        <v>-186</v>
      </c>
      <c r="S66" s="39">
        <v>-186</v>
      </c>
      <c r="T66" s="39">
        <v>-186</v>
      </c>
      <c r="U66" s="40">
        <f>SUM(R66:T66)</f>
        <v>-558</v>
      </c>
      <c r="V66" s="21">
        <f t="shared" ref="V66:V67" si="58">U66/$F$21</f>
        <v>-8.8728610716004696E-3</v>
      </c>
      <c r="W66" s="41">
        <f t="shared" ref="W66:W67" si="59">U66+P66+K66+F66</f>
        <v>-2232</v>
      </c>
      <c r="X66" s="23">
        <f t="shared" ref="X66:X67" si="60">W66/$W$21</f>
        <v>-8.3584419451654453E-3</v>
      </c>
    </row>
    <row r="67" spans="2:26" x14ac:dyDescent="0.25">
      <c r="B67" s="14" t="s">
        <v>53</v>
      </c>
      <c r="C67" s="46">
        <v>-140</v>
      </c>
      <c r="D67" s="46">
        <v>-140</v>
      </c>
      <c r="E67" s="46">
        <v>-140</v>
      </c>
      <c r="F67" s="47">
        <f>SUM(C67:E67)</f>
        <v>-420</v>
      </c>
      <c r="G67" s="35">
        <f t="shared" si="55"/>
        <v>-6.6784975807745468E-3</v>
      </c>
      <c r="H67" s="46">
        <v>-140</v>
      </c>
      <c r="I67" s="46">
        <v>-140</v>
      </c>
      <c r="J67" s="46">
        <v>-140</v>
      </c>
      <c r="K67" s="47">
        <f>SUM(H67:J67)</f>
        <v>-420</v>
      </c>
      <c r="L67" s="35">
        <f t="shared" si="56"/>
        <v>-6.6784975807745468E-3</v>
      </c>
      <c r="M67" s="46">
        <v>-140</v>
      </c>
      <c r="N67" s="46">
        <v>-140</v>
      </c>
      <c r="O67" s="46">
        <v>-140</v>
      </c>
      <c r="P67" s="47">
        <f>SUM(M67:O67)</f>
        <v>-420</v>
      </c>
      <c r="Q67" s="35">
        <f t="shared" si="57"/>
        <v>-6.6784975807745468E-3</v>
      </c>
      <c r="R67" s="46">
        <v>-140</v>
      </c>
      <c r="S67" s="46">
        <v>-140</v>
      </c>
      <c r="T67" s="46">
        <v>-140</v>
      </c>
      <c r="U67" s="47">
        <f>SUM(R67:T67)</f>
        <v>-420</v>
      </c>
      <c r="V67" s="35">
        <f t="shared" si="58"/>
        <v>-6.6784975807745468E-3</v>
      </c>
      <c r="W67" s="48">
        <f t="shared" si="59"/>
        <v>-1680</v>
      </c>
      <c r="X67" s="13">
        <f t="shared" si="60"/>
        <v>-6.2913003888342067E-3</v>
      </c>
    </row>
    <row r="68" spans="2:26" x14ac:dyDescent="0.25">
      <c r="B68" s="17"/>
      <c r="C68" s="66"/>
      <c r="D68" s="66"/>
      <c r="E68" s="66"/>
      <c r="F68" s="67"/>
      <c r="G68" s="68"/>
      <c r="H68" s="66"/>
      <c r="I68" s="66"/>
      <c r="J68" s="66"/>
      <c r="K68" s="67"/>
      <c r="L68" s="68"/>
      <c r="M68" s="66"/>
      <c r="N68" s="66"/>
      <c r="O68" s="66"/>
      <c r="P68" s="67"/>
      <c r="Q68" s="68"/>
      <c r="R68" s="66"/>
      <c r="S68" s="66"/>
      <c r="T68" s="66"/>
      <c r="U68" s="67"/>
      <c r="V68" s="68"/>
      <c r="W68" s="69"/>
      <c r="X68" s="70"/>
    </row>
    <row r="69" spans="2:26" s="2" customFormat="1" x14ac:dyDescent="0.25">
      <c r="B69" s="8" t="s">
        <v>54</v>
      </c>
      <c r="C69" s="29">
        <f>+C64+C66+C67</f>
        <v>3028.6025970874707</v>
      </c>
      <c r="D69" s="29">
        <f>+D64+D66+D67</f>
        <v>2273.0498918876237</v>
      </c>
      <c r="E69" s="29">
        <f>+E64+E66+E67</f>
        <v>2078.325104745747</v>
      </c>
      <c r="F69" s="44">
        <f>+F64+F66+F67</f>
        <v>7379.9775937208542</v>
      </c>
      <c r="G69" s="28">
        <f t="shared" ref="G69" si="61">F69/$F$21</f>
        <v>0.11735038691865497</v>
      </c>
      <c r="H69" s="29">
        <f>+H64+H66+H67</f>
        <v>2595.3916544269123</v>
      </c>
      <c r="I69" s="29">
        <f>+I64+I66+I67</f>
        <v>5148.223196155448</v>
      </c>
      <c r="J69" s="29">
        <f>+J64+J66+J67</f>
        <v>4299.1723442681559</v>
      </c>
      <c r="K69" s="44">
        <f>+K64+K66+K67</f>
        <v>12042.787194850516</v>
      </c>
      <c r="L69" s="28">
        <f t="shared" ref="L69" si="62">K69/$F$21</f>
        <v>0.19149458368236158</v>
      </c>
      <c r="M69" s="29">
        <f>+M64+M66+M67</f>
        <v>4681.7870584771426</v>
      </c>
      <c r="N69" s="29">
        <f>+N64+N66+N67</f>
        <v>5281.4594906354887</v>
      </c>
      <c r="O69" s="29">
        <f>+O64+O66+O67</f>
        <v>7270.6579074104475</v>
      </c>
      <c r="P69" s="44">
        <f>+P64+P66+P67</f>
        <v>17233.904456523083</v>
      </c>
      <c r="Q69" s="28">
        <f t="shared" ref="Q69" si="63">P69/$F$21</f>
        <v>0.27403949814330736</v>
      </c>
      <c r="R69" s="29">
        <f>+R64+R66+R67</f>
        <v>7270.3586214812731</v>
      </c>
      <c r="S69" s="29">
        <f>+S64+S66+S67</f>
        <v>6747.7351112978358</v>
      </c>
      <c r="T69" s="29">
        <f>+T64+T66+T67</f>
        <v>5760.2323084272502</v>
      </c>
      <c r="U69" s="44">
        <f>+U64+U66+U67</f>
        <v>19778.326041206361</v>
      </c>
      <c r="V69" s="28">
        <f t="shared" ref="V69" si="64">U69/$F$21</f>
        <v>0.31449881575706407</v>
      </c>
      <c r="W69" s="45">
        <f>+W64+W66+W67</f>
        <v>56434.995286300873</v>
      </c>
      <c r="X69" s="30">
        <f t="shared" ref="X69" si="65">W69/$F$21</f>
        <v>0.89738328450138893</v>
      </c>
      <c r="Z69" s="50"/>
    </row>
    <row r="70" spans="2:26" x14ac:dyDescent="0.25">
      <c r="B70" s="32"/>
      <c r="C70" s="61"/>
      <c r="D70" s="61"/>
      <c r="E70" s="61"/>
      <c r="F70" s="62"/>
      <c r="G70" s="63"/>
      <c r="H70" s="61"/>
      <c r="I70" s="61"/>
      <c r="J70" s="61"/>
      <c r="K70" s="62"/>
      <c r="L70" s="63"/>
      <c r="M70" s="61"/>
      <c r="N70" s="61"/>
      <c r="O70" s="61"/>
      <c r="P70" s="62"/>
      <c r="Q70" s="63"/>
      <c r="R70" s="61"/>
      <c r="S70" s="61"/>
      <c r="T70" s="61"/>
      <c r="U70" s="62"/>
      <c r="V70" s="63"/>
      <c r="W70" s="64"/>
      <c r="X70" s="65"/>
    </row>
    <row r="71" spans="2:26" x14ac:dyDescent="0.25">
      <c r="B71" s="14" t="s">
        <v>55</v>
      </c>
      <c r="C71" s="39">
        <v>0</v>
      </c>
      <c r="D71" s="39">
        <v>0</v>
      </c>
      <c r="E71" s="39">
        <v>0</v>
      </c>
      <c r="F71" s="44">
        <f>SUM(C71:E71)</f>
        <v>0</v>
      </c>
      <c r="G71" s="21">
        <f t="shared" ref="G71:G72" si="66">F71/$F$21</f>
        <v>0</v>
      </c>
      <c r="H71" s="39">
        <v>0</v>
      </c>
      <c r="I71" s="39">
        <v>0</v>
      </c>
      <c r="J71" s="39">
        <v>0</v>
      </c>
      <c r="K71" s="44">
        <f>SUM(H71:J71)</f>
        <v>0</v>
      </c>
      <c r="L71" s="21">
        <f t="shared" ref="L71:L72" si="67">K71/$F$21</f>
        <v>0</v>
      </c>
      <c r="M71" s="39">
        <v>0</v>
      </c>
      <c r="N71" s="39">
        <v>0</v>
      </c>
      <c r="O71" s="39">
        <v>0</v>
      </c>
      <c r="P71" s="44">
        <f>SUM(M71:O71)</f>
        <v>0</v>
      </c>
      <c r="Q71" s="21">
        <f t="shared" ref="Q71:Q72" si="68">P71/$F$21</f>
        <v>0</v>
      </c>
      <c r="R71" s="39">
        <v>0</v>
      </c>
      <c r="S71" s="39">
        <v>0</v>
      </c>
      <c r="T71" s="39">
        <v>0</v>
      </c>
      <c r="U71" s="44">
        <f>SUM(R71:T71)</f>
        <v>0</v>
      </c>
      <c r="V71" s="21">
        <f t="shared" ref="V71:V72" si="69">U71/$F$21</f>
        <v>0</v>
      </c>
      <c r="W71" s="29">
        <f>SUM(T71:V71)</f>
        <v>0</v>
      </c>
      <c r="X71" s="13">
        <f t="shared" ref="X71:X72" si="70">W71/$F$21</f>
        <v>0</v>
      </c>
    </row>
    <row r="72" spans="2:26" x14ac:dyDescent="0.25">
      <c r="B72" s="14" t="s">
        <v>56</v>
      </c>
      <c r="C72" s="46">
        <v>0</v>
      </c>
      <c r="D72" s="46">
        <v>0</v>
      </c>
      <c r="E72" s="46">
        <v>0</v>
      </c>
      <c r="F72" s="44">
        <f>SUM(C72:E72)</f>
        <v>0</v>
      </c>
      <c r="G72" s="35">
        <f t="shared" si="66"/>
        <v>0</v>
      </c>
      <c r="H72" s="46">
        <v>0</v>
      </c>
      <c r="I72" s="46">
        <v>0</v>
      </c>
      <c r="J72" s="46">
        <v>0</v>
      </c>
      <c r="K72" s="44">
        <f>SUM(H72:J72)</f>
        <v>0</v>
      </c>
      <c r="L72" s="35">
        <f t="shared" si="67"/>
        <v>0</v>
      </c>
      <c r="M72" s="46">
        <v>0</v>
      </c>
      <c r="N72" s="46">
        <v>0</v>
      </c>
      <c r="O72" s="46">
        <v>0</v>
      </c>
      <c r="P72" s="44">
        <f>SUM(M72:O72)</f>
        <v>0</v>
      </c>
      <c r="Q72" s="35">
        <f t="shared" si="68"/>
        <v>0</v>
      </c>
      <c r="R72" s="46">
        <v>0</v>
      </c>
      <c r="S72" s="46">
        <v>0</v>
      </c>
      <c r="T72" s="46">
        <v>0</v>
      </c>
      <c r="U72" s="44">
        <f>SUM(R72:T72)</f>
        <v>0</v>
      </c>
      <c r="V72" s="35">
        <f t="shared" si="69"/>
        <v>0</v>
      </c>
      <c r="W72" s="11">
        <f>SUM(T72:V72)</f>
        <v>0</v>
      </c>
      <c r="X72" s="13">
        <f t="shared" si="70"/>
        <v>0</v>
      </c>
    </row>
    <row r="73" spans="2:26" x14ac:dyDescent="0.25">
      <c r="B73" s="17"/>
      <c r="C73" s="66"/>
      <c r="D73" s="66"/>
      <c r="E73" s="66"/>
      <c r="F73" s="67"/>
      <c r="G73" s="68"/>
      <c r="H73" s="66"/>
      <c r="I73" s="66"/>
      <c r="J73" s="66"/>
      <c r="K73" s="67"/>
      <c r="L73" s="68"/>
      <c r="M73" s="66"/>
      <c r="N73" s="66"/>
      <c r="O73" s="66"/>
      <c r="P73" s="67"/>
      <c r="Q73" s="68"/>
      <c r="R73" s="66"/>
      <c r="S73" s="66"/>
      <c r="T73" s="66"/>
      <c r="U73" s="67"/>
      <c r="V73" s="68"/>
      <c r="W73" s="69"/>
      <c r="X73" s="70"/>
    </row>
    <row r="74" spans="2:26" s="2" customFormat="1" ht="13.5" thickBot="1" x14ac:dyDescent="0.3">
      <c r="B74" s="72" t="s">
        <v>57</v>
      </c>
      <c r="C74" s="73">
        <f>C69+C71+C72</f>
        <v>3028.6025970874707</v>
      </c>
      <c r="D74" s="73">
        <f>D69+D71+D72</f>
        <v>2273.0498918876237</v>
      </c>
      <c r="E74" s="73">
        <f>E69+E71+E72</f>
        <v>2078.325104745747</v>
      </c>
      <c r="F74" s="74">
        <f>F69+F71+F72</f>
        <v>7379.9775937208542</v>
      </c>
      <c r="G74" s="75">
        <f t="shared" ref="G74:G76" si="71">F74/$F$21</f>
        <v>0.11735038691865497</v>
      </c>
      <c r="H74" s="73">
        <f>H69+H71+H72</f>
        <v>2595.3916544269123</v>
      </c>
      <c r="I74" s="73">
        <f>I69+I71+I72</f>
        <v>5148.223196155448</v>
      </c>
      <c r="J74" s="73">
        <f>J69+J71+J72</f>
        <v>4299.1723442681559</v>
      </c>
      <c r="K74" s="74">
        <f>K69+K71+K72</f>
        <v>12042.787194850516</v>
      </c>
      <c r="L74" s="75">
        <f t="shared" ref="L74" si="72">K74/$F$21</f>
        <v>0.19149458368236158</v>
      </c>
      <c r="M74" s="73">
        <f>M69+M71+M72</f>
        <v>4681.7870584771426</v>
      </c>
      <c r="N74" s="73">
        <f>N69+N71+N72</f>
        <v>5281.4594906354887</v>
      </c>
      <c r="O74" s="73">
        <f>O69+O71+O72</f>
        <v>7270.6579074104475</v>
      </c>
      <c r="P74" s="74">
        <f>P69+P71+P72</f>
        <v>17233.904456523083</v>
      </c>
      <c r="Q74" s="75">
        <f t="shared" ref="Q74" si="73">P74/$F$21</f>
        <v>0.27403949814330736</v>
      </c>
      <c r="R74" s="73">
        <f>R69+R71+R72</f>
        <v>7270.3586214812731</v>
      </c>
      <c r="S74" s="73">
        <f>S69+S71+S72</f>
        <v>6747.7351112978358</v>
      </c>
      <c r="T74" s="73">
        <f>T69+T71+T72</f>
        <v>5760.2323084272502</v>
      </c>
      <c r="U74" s="74">
        <f>U69+U71+U72</f>
        <v>19778.326041206361</v>
      </c>
      <c r="V74" s="75">
        <f t="shared" ref="V74" si="74">U74/$F$21</f>
        <v>0.31449881575706407</v>
      </c>
      <c r="W74" s="76">
        <f>W69+W71+W72</f>
        <v>56434.995286300873</v>
      </c>
      <c r="X74" s="77">
        <f t="shared" ref="X74" si="75">W74/$F$21</f>
        <v>0.89738328450138893</v>
      </c>
      <c r="Z74" s="50"/>
    </row>
    <row r="75" spans="2:26" ht="13.5" thickTop="1" x14ac:dyDescent="0.25">
      <c r="B75" s="14"/>
      <c r="C75" s="9"/>
      <c r="D75" s="9"/>
      <c r="E75" s="9"/>
      <c r="F75" s="38"/>
      <c r="G75" s="60"/>
      <c r="H75" s="9"/>
      <c r="I75" s="9"/>
      <c r="J75" s="9"/>
      <c r="K75" s="38"/>
      <c r="L75" s="60"/>
      <c r="M75" s="9"/>
      <c r="N75" s="9"/>
      <c r="O75" s="9"/>
      <c r="P75" s="38"/>
      <c r="Q75" s="60"/>
      <c r="R75" s="9"/>
      <c r="S75" s="9"/>
      <c r="T75" s="9"/>
      <c r="U75" s="38"/>
      <c r="V75" s="60"/>
      <c r="W75" s="11"/>
      <c r="X75" s="13"/>
    </row>
    <row r="76" spans="2:26" x14ac:dyDescent="0.25">
      <c r="B76" s="14" t="s">
        <v>58</v>
      </c>
      <c r="C76" s="78">
        <f>C74-C44-C45</f>
        <v>4334.3397079045189</v>
      </c>
      <c r="D76" s="78">
        <f>D74-D44-D45</f>
        <v>3600.260318773679</v>
      </c>
      <c r="E76" s="78">
        <f>E74-E44-E45</f>
        <v>3434.4242837572392</v>
      </c>
      <c r="F76" s="44">
        <f>F74-F44-F45</f>
        <v>11369.024310435449</v>
      </c>
      <c r="G76" s="28">
        <f t="shared" si="71"/>
        <v>0.18078095560240515</v>
      </c>
      <c r="H76" s="78">
        <f>H74-H44-H45</f>
        <v>4003.5101397102417</v>
      </c>
      <c r="I76" s="78">
        <f>I74-I44-I45</f>
        <v>6580.3407155283776</v>
      </c>
      <c r="J76" s="78">
        <f>J74-J44-J45</f>
        <v>5752.5770008023319</v>
      </c>
      <c r="K76" s="44">
        <f>K74-K44-K45</f>
        <v>16336.427856040951</v>
      </c>
      <c r="L76" s="28">
        <f t="shared" ref="L76" si="76">K76/$F$21</f>
        <v>0.25976855694063672</v>
      </c>
      <c r="M76" s="78">
        <f>M74-M44-M45</f>
        <v>6163.6777001678001</v>
      </c>
      <c r="N76" s="78">
        <f>N74-N44-N45</f>
        <v>6762.3680122667993</v>
      </c>
      <c r="O76" s="78">
        <f>O74-O44-O45</f>
        <v>8614.9555404139701</v>
      </c>
      <c r="P76" s="44">
        <f>P74-P44-P45</f>
        <v>21541.001252848575</v>
      </c>
      <c r="Q76" s="28">
        <f t="shared" ref="Q76" si="77">P76/$F$21</f>
        <v>0.34252743989193024</v>
      </c>
      <c r="R76" s="78">
        <f>R74-R44-R45</f>
        <v>8620.9644062098942</v>
      </c>
      <c r="S76" s="78">
        <f>S74-S44-S45</f>
        <v>8122.8797489783083</v>
      </c>
      <c r="T76" s="78">
        <f>T74-T44-T45</f>
        <v>7155.3424711077223</v>
      </c>
      <c r="U76" s="44">
        <f>U74-U44-U45</f>
        <v>23899.186626295927</v>
      </c>
      <c r="V76" s="28">
        <f t="shared" ref="V76" si="78">U76/$F$21</f>
        <v>0.38002538110999229</v>
      </c>
      <c r="W76" s="29">
        <f>W74-W44-W45</f>
        <v>73145.640045620952</v>
      </c>
      <c r="X76" s="30">
        <f t="shared" ref="X76" si="79">W76/$F$21</f>
        <v>1.1631023335449651</v>
      </c>
    </row>
    <row r="77" spans="2:26" ht="13.5" thickBot="1" x14ac:dyDescent="0.3">
      <c r="B77" s="79"/>
      <c r="C77" s="80"/>
      <c r="D77" s="80"/>
      <c r="E77" s="80"/>
      <c r="F77" s="81"/>
      <c r="G77" s="82"/>
      <c r="H77" s="80"/>
      <c r="I77" s="80"/>
      <c r="J77" s="80"/>
      <c r="K77" s="81"/>
      <c r="L77" s="82"/>
      <c r="M77" s="80"/>
      <c r="N77" s="80"/>
      <c r="O77" s="80"/>
      <c r="P77" s="81"/>
      <c r="Q77" s="82"/>
      <c r="R77" s="80"/>
      <c r="S77" s="80"/>
      <c r="T77" s="80"/>
      <c r="U77" s="81"/>
      <c r="V77" s="82"/>
      <c r="W77" s="83"/>
      <c r="X77" s="84"/>
    </row>
    <row r="80" spans="2:26" x14ac:dyDescent="0.25">
      <c r="W80" s="85"/>
    </row>
    <row r="81" spans="23:23" s="1" customFormat="1" x14ac:dyDescent="0.25">
      <c r="W81" s="85"/>
    </row>
  </sheetData>
  <pageMargins left="0.7" right="0.7" top="0.75" bottom="0.75" header="0.3" footer="0.3"/>
  <ignoredErrors>
    <ignoredError sqref="C7:V76 W7:W7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 Presupuesto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Cantu</dc:creator>
  <cp:lastModifiedBy>N Cantu</cp:lastModifiedBy>
  <dcterms:created xsi:type="dcterms:W3CDTF">2014-12-07T22:31:32Z</dcterms:created>
  <dcterms:modified xsi:type="dcterms:W3CDTF">2014-12-13T05:54:55Z</dcterms:modified>
</cp:coreProperties>
</file>