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51" i="1" l="1"/>
  <c r="N51" i="1"/>
  <c r="M51" i="1"/>
  <c r="L51" i="1"/>
  <c r="O47" i="1"/>
  <c r="N47" i="1"/>
  <c r="M47" i="1"/>
  <c r="L47" i="1"/>
  <c r="O46" i="1"/>
  <c r="N46" i="1"/>
  <c r="M46" i="1"/>
  <c r="L46" i="1"/>
  <c r="O45" i="1"/>
  <c r="N45" i="1"/>
  <c r="M45" i="1"/>
  <c r="L45" i="1"/>
  <c r="O40" i="1"/>
  <c r="N40" i="1"/>
  <c r="M40" i="1"/>
  <c r="L40" i="1"/>
  <c r="O39" i="1"/>
  <c r="N39" i="1"/>
  <c r="M39" i="1"/>
  <c r="L39" i="1"/>
  <c r="J34" i="1"/>
  <c r="F34" i="1"/>
  <c r="M34" i="1" s="1"/>
  <c r="C34" i="1"/>
  <c r="N34" i="1" s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J24" i="1"/>
  <c r="F24" i="1"/>
  <c r="M24" i="1" s="1"/>
  <c r="C24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L24" i="1" s="1"/>
  <c r="O18" i="1"/>
  <c r="N18" i="1"/>
  <c r="N24" i="1" s="1"/>
  <c r="M18" i="1"/>
  <c r="L18" i="1"/>
  <c r="J16" i="1"/>
  <c r="J26" i="1" s="1"/>
  <c r="F16" i="1"/>
  <c r="F26" i="1" s="1"/>
  <c r="C16" i="1"/>
  <c r="C26" i="1" s="1"/>
  <c r="O14" i="1"/>
  <c r="N14" i="1"/>
  <c r="M14" i="1"/>
  <c r="L14" i="1"/>
  <c r="O13" i="1"/>
  <c r="N13" i="1"/>
  <c r="M13" i="1"/>
  <c r="L13" i="1"/>
  <c r="O12" i="1"/>
  <c r="N12" i="1"/>
  <c r="N16" i="1" s="1"/>
  <c r="N26" i="1" s="1"/>
  <c r="M12" i="1"/>
  <c r="L12" i="1"/>
  <c r="O11" i="1"/>
  <c r="N11" i="1"/>
  <c r="M11" i="1"/>
  <c r="L11" i="1"/>
  <c r="O10" i="1"/>
  <c r="N10" i="1"/>
  <c r="M10" i="1"/>
  <c r="L10" i="1"/>
  <c r="L16" i="1" s="1"/>
  <c r="L26" i="1" s="1"/>
  <c r="C36" i="1" l="1"/>
  <c r="O26" i="1"/>
  <c r="M26" i="1"/>
  <c r="F36" i="1"/>
  <c r="J36" i="1"/>
  <c r="O16" i="1"/>
  <c r="O24" i="1"/>
  <c r="O34" i="1"/>
  <c r="M16" i="1"/>
  <c r="L34" i="1"/>
  <c r="J42" i="1" l="1"/>
  <c r="J37" i="1"/>
  <c r="O36" i="1"/>
  <c r="F42" i="1"/>
  <c r="F37" i="1"/>
  <c r="N36" i="1"/>
  <c r="N42" i="1" s="1"/>
  <c r="N49" i="1" s="1"/>
  <c r="M36" i="1"/>
  <c r="L36" i="1"/>
  <c r="L42" i="1" s="1"/>
  <c r="L49" i="1" s="1"/>
  <c r="C42" i="1"/>
  <c r="C37" i="1"/>
  <c r="C49" i="1" l="1"/>
  <c r="M37" i="1"/>
  <c r="L37" i="1"/>
  <c r="O37" i="1"/>
  <c r="N37" i="1"/>
  <c r="J49" i="1"/>
  <c r="M42" i="1"/>
  <c r="F49" i="1"/>
  <c r="O42" i="1"/>
  <c r="F53" i="1" l="1"/>
  <c r="M49" i="1"/>
  <c r="O49" i="1"/>
  <c r="J53" i="1"/>
  <c r="C53" i="1"/>
  <c r="C55" i="1" l="1"/>
  <c r="J55" i="1"/>
  <c r="M53" i="1"/>
  <c r="L53" i="1"/>
  <c r="O53" i="1"/>
  <c r="F55" i="1"/>
  <c r="N53" i="1"/>
  <c r="O55" i="1" l="1"/>
  <c r="N55" i="1"/>
  <c r="M55" i="1"/>
  <c r="L55" i="1"/>
  <c r="K19" i="1"/>
  <c r="K49" i="1"/>
  <c r="K47" i="1"/>
  <c r="K34" i="1"/>
  <c r="K51" i="1"/>
  <c r="K11" i="1"/>
  <c r="K29" i="1"/>
  <c r="K14" i="1"/>
  <c r="K32" i="1"/>
  <c r="K16" i="1"/>
  <c r="K12" i="1"/>
  <c r="K21" i="1"/>
  <c r="K45" i="1"/>
  <c r="K37" i="1"/>
  <c r="K24" i="1"/>
  <c r="K30" i="1"/>
  <c r="K42" i="1"/>
  <c r="K13" i="1"/>
  <c r="K40" i="1"/>
  <c r="K26" i="1"/>
  <c r="K46" i="1"/>
  <c r="K36" i="1"/>
  <c r="K10" i="1"/>
  <c r="K20" i="1"/>
  <c r="K22" i="1"/>
  <c r="K55" i="1"/>
  <c r="K53" i="1"/>
  <c r="K31" i="1"/>
  <c r="K18" i="1"/>
  <c r="K39" i="1"/>
  <c r="D16" i="1"/>
  <c r="D24" i="1"/>
  <c r="D34" i="1"/>
  <c r="D11" i="1"/>
  <c r="D31" i="1"/>
  <c r="D47" i="1"/>
  <c r="D40" i="1"/>
  <c r="D29" i="1"/>
  <c r="D32" i="1"/>
  <c r="D51" i="1"/>
  <c r="D10" i="1"/>
  <c r="D30" i="1"/>
  <c r="D42" i="1"/>
  <c r="D49" i="1"/>
  <c r="D13" i="1"/>
  <c r="D45" i="1"/>
  <c r="D14" i="1"/>
  <c r="D21" i="1"/>
  <c r="D19" i="1"/>
  <c r="D36" i="1"/>
  <c r="D37" i="1"/>
  <c r="D22" i="1"/>
  <c r="D20" i="1"/>
  <c r="D53" i="1"/>
  <c r="D26" i="1"/>
  <c r="D39" i="1"/>
  <c r="D55" i="1"/>
  <c r="D46" i="1"/>
  <c r="D18" i="1"/>
  <c r="D12" i="1"/>
</calcChain>
</file>

<file path=xl/sharedStrings.xml><?xml version="1.0" encoding="utf-8"?>
<sst xmlns="http://schemas.openxmlformats.org/spreadsheetml/2006/main" count="52" uniqueCount="42">
  <si>
    <t>INSTITUCIÓN EDUCATIVA</t>
  </si>
  <si>
    <t>ESTADO DE RESULTADOS CONSOLIDADO DEL 2014</t>
  </si>
  <si>
    <t>MILES DE PESOS</t>
  </si>
  <si>
    <t>ACUMULADO</t>
  </si>
  <si>
    <t>VAR.</t>
  </si>
  <si>
    <t>Oct-13</t>
  </si>
  <si>
    <t>%</t>
  </si>
  <si>
    <t>Oct-14</t>
  </si>
  <si>
    <t>PPTO 2014</t>
  </si>
  <si>
    <t>R. vs ppto.</t>
  </si>
  <si>
    <t>R.Vs 2013</t>
  </si>
  <si>
    <t>Ingresos Unidad 1</t>
  </si>
  <si>
    <t>Ingresos Unidad 2</t>
  </si>
  <si>
    <t>Ingresos Unidad 3</t>
  </si>
  <si>
    <t>Ingresos Unidad 4</t>
  </si>
  <si>
    <t>Otros Ingresos</t>
  </si>
  <si>
    <t xml:space="preserve">TOTAL INGRESOS </t>
  </si>
  <si>
    <t>Costos Unidad 1</t>
  </si>
  <si>
    <t>Costos Unidad 2</t>
  </si>
  <si>
    <t>Costos Unidad 3</t>
  </si>
  <si>
    <t>Costos Unidad 4</t>
  </si>
  <si>
    <t>Otros Costos</t>
  </si>
  <si>
    <t>TOTAL COSTO</t>
  </si>
  <si>
    <t>UTILIDAD BRUTA</t>
  </si>
  <si>
    <t xml:space="preserve"> </t>
  </si>
  <si>
    <t>GASTOS DE OPERACION:</t>
  </si>
  <si>
    <t>Depreciación</t>
  </si>
  <si>
    <t>Amortización</t>
  </si>
  <si>
    <t>Gastos Corporativos</t>
  </si>
  <si>
    <t>Gastos de Operaciones</t>
  </si>
  <si>
    <t>TOTAL DE GASTOS</t>
  </si>
  <si>
    <t>UTILIDAD DE OPERACION</t>
  </si>
  <si>
    <t>EBITDA</t>
  </si>
  <si>
    <t>Gastos Financieros</t>
  </si>
  <si>
    <t>Productos Financieros</t>
  </si>
  <si>
    <t>UT. DESP DE FINANCIEROS</t>
  </si>
  <si>
    <t>Otros Gastos</t>
  </si>
  <si>
    <t>Impuestos</t>
  </si>
  <si>
    <t>UT. ANTES DE GASTOS EXTRAORDINARIOS</t>
  </si>
  <si>
    <t>Dividendos</t>
  </si>
  <si>
    <t>UTILIDAD NETA</t>
  </si>
  <si>
    <t>UTILIDAD NETA CASH (Ut Neta - Dep'n - Amort)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</si>
</sst>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#,##0.0000;\-#,##0.0000"/>
    <numFmt numFmtId="166" formatCode="0%;\(0%\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i/>
      <sz val="12"/>
      <color indexed="8"/>
      <name val="Arial"/>
      <family val="2"/>
    </font>
    <font>
      <b/>
      <i/>
      <sz val="12"/>
      <color indexed="9"/>
      <name val="Arial"/>
      <family val="2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1" applyNumberFormat="1" applyFont="1" applyFill="1" applyBorder="1"/>
    <xf numFmtId="37" fontId="2" fillId="0" borderId="2" xfId="1" applyNumberFormat="1" applyFont="1" applyFill="1" applyBorder="1"/>
    <xf numFmtId="9" fontId="3" fillId="0" borderId="2" xfId="1" applyNumberFormat="1" applyFont="1" applyFill="1" applyBorder="1"/>
    <xf numFmtId="164" fontId="2" fillId="0" borderId="2" xfId="1" applyNumberFormat="1" applyFont="1" applyFill="1" applyBorder="1"/>
    <xf numFmtId="39" fontId="2" fillId="0" borderId="3" xfId="1" applyNumberFormat="1" applyFont="1" applyFill="1" applyBorder="1"/>
    <xf numFmtId="37" fontId="2" fillId="0" borderId="4" xfId="1" applyNumberFormat="1" applyFont="1" applyFill="1" applyBorder="1"/>
    <xf numFmtId="37" fontId="2" fillId="0" borderId="0" xfId="1" applyNumberFormat="1" applyFont="1" applyFill="1" applyBorder="1"/>
    <xf numFmtId="9" fontId="3" fillId="0" borderId="0" xfId="1" applyNumberFormat="1" applyFont="1" applyFill="1" applyBorder="1"/>
    <xf numFmtId="164" fontId="2" fillId="0" borderId="0" xfId="1" applyNumberFormat="1" applyFont="1" applyFill="1" applyBorder="1"/>
    <xf numFmtId="39" fontId="2" fillId="0" borderId="5" xfId="1" applyNumberFormat="1" applyFont="1" applyFill="1" applyBorder="1"/>
    <xf numFmtId="0" fontId="4" fillId="0" borderId="4" xfId="1" applyNumberFormat="1" applyFont="1" applyFill="1" applyBorder="1"/>
    <xf numFmtId="37" fontId="2" fillId="0" borderId="0" xfId="1" applyNumberFormat="1" applyFont="1" applyFill="1" applyBorder="1" applyAlignment="1">
      <alignment horizontal="center"/>
    </xf>
    <xf numFmtId="37" fontId="2" fillId="2" borderId="0" xfId="1" applyNumberFormat="1" applyFont="1" applyFill="1" applyBorder="1" applyAlignment="1">
      <alignment horizontal="center"/>
    </xf>
    <xf numFmtId="0" fontId="2" fillId="0" borderId="4" xfId="1" applyNumberFormat="1" applyFont="1" applyFill="1" applyBorder="1"/>
    <xf numFmtId="17" fontId="2" fillId="0" borderId="0" xfId="1" quotePrefix="1" applyNumberFormat="1" applyFont="1" applyFill="1" applyBorder="1" applyAlignment="1">
      <alignment horizontal="center"/>
    </xf>
    <xf numFmtId="9" fontId="3" fillId="0" borderId="0" xfId="1" applyNumberFormat="1" applyFont="1" applyFill="1" applyBorder="1" applyAlignment="1">
      <alignment horizontal="center"/>
    </xf>
    <xf numFmtId="17" fontId="2" fillId="0" borderId="0" xfId="1" applyNumberFormat="1" applyFont="1" applyFill="1" applyBorder="1" applyAlignment="1">
      <alignment horizontal="center"/>
    </xf>
    <xf numFmtId="17" fontId="2" fillId="2" borderId="0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right"/>
    </xf>
    <xf numFmtId="165" fontId="5" fillId="0" borderId="0" xfId="1" applyNumberFormat="1" applyFont="1" applyFill="1" applyBorder="1"/>
    <xf numFmtId="0" fontId="2" fillId="0" borderId="6" xfId="1" applyNumberFormat="1" applyFont="1" applyFill="1" applyBorder="1" applyAlignment="1">
      <alignment horizontal="left"/>
    </xf>
    <xf numFmtId="164" fontId="2" fillId="0" borderId="7" xfId="1" applyNumberFormat="1" applyFont="1" applyFill="1" applyBorder="1"/>
    <xf numFmtId="166" fontId="3" fillId="0" borderId="7" xfId="2" applyNumberFormat="1" applyFont="1" applyFill="1" applyBorder="1" applyAlignment="1">
      <alignment horizontal="right"/>
    </xf>
    <xf numFmtId="164" fontId="6" fillId="0" borderId="7" xfId="1" applyNumberFormat="1" applyFont="1" applyFill="1" applyBorder="1" applyProtection="1"/>
    <xf numFmtId="37" fontId="2" fillId="0" borderId="7" xfId="1" applyNumberFormat="1" applyFont="1" applyFill="1" applyBorder="1"/>
    <xf numFmtId="0" fontId="2" fillId="3" borderId="4" xfId="1" applyNumberFormat="1" applyFont="1" applyFill="1" applyBorder="1" applyAlignment="1">
      <alignment horizontal="left"/>
    </xf>
    <xf numFmtId="164" fontId="2" fillId="3" borderId="0" xfId="1" applyNumberFormat="1" applyFont="1" applyFill="1" applyBorder="1"/>
    <xf numFmtId="166" fontId="3" fillId="3" borderId="0" xfId="2" applyNumberFormat="1" applyFont="1" applyFill="1" applyBorder="1" applyAlignment="1">
      <alignment horizontal="right"/>
    </xf>
    <xf numFmtId="164" fontId="6" fillId="3" borderId="0" xfId="1" applyNumberFormat="1" applyFont="1" applyFill="1" applyBorder="1" applyProtection="1"/>
    <xf numFmtId="37" fontId="2" fillId="3" borderId="0" xfId="1" applyNumberFormat="1" applyFont="1" applyFill="1" applyBorder="1"/>
    <xf numFmtId="39" fontId="2" fillId="3" borderId="5" xfId="1" applyNumberFormat="1" applyFont="1" applyFill="1" applyBorder="1"/>
    <xf numFmtId="0" fontId="2" fillId="0" borderId="4" xfId="1" applyNumberFormat="1" applyFont="1" applyFill="1" applyBorder="1" applyAlignment="1">
      <alignment horizontal="left"/>
    </xf>
    <xf numFmtId="166" fontId="3" fillId="0" borderId="0" xfId="2" applyNumberFormat="1" applyFont="1" applyFill="1" applyBorder="1" applyAlignment="1">
      <alignment horizontal="right"/>
    </xf>
    <xf numFmtId="164" fontId="6" fillId="0" borderId="0" xfId="1" applyNumberFormat="1" applyFont="1" applyFill="1" applyBorder="1" applyProtection="1"/>
    <xf numFmtId="39" fontId="2" fillId="3" borderId="4" xfId="1" applyNumberFormat="1" applyFont="1" applyFill="1" applyBorder="1" applyAlignment="1">
      <alignment horizontal="left"/>
    </xf>
    <xf numFmtId="37" fontId="2" fillId="3" borderId="0" xfId="1" applyNumberFormat="1" applyFont="1" applyFill="1" applyBorder="1" applyAlignment="1">
      <alignment horizontal="center"/>
    </xf>
    <xf numFmtId="39" fontId="2" fillId="0" borderId="8" xfId="1" applyNumberFormat="1" applyFont="1" applyFill="1" applyBorder="1" applyAlignment="1">
      <alignment horizontal="left"/>
    </xf>
    <xf numFmtId="164" fontId="2" fillId="0" borderId="9" xfId="1" applyNumberFormat="1" applyFont="1" applyFill="1" applyBorder="1"/>
    <xf numFmtId="166" fontId="3" fillId="0" borderId="9" xfId="2" applyNumberFormat="1" applyFont="1" applyFill="1" applyBorder="1" applyAlignment="1">
      <alignment horizontal="right"/>
    </xf>
    <xf numFmtId="164" fontId="6" fillId="0" borderId="9" xfId="1" applyNumberFormat="1" applyFont="1" applyFill="1" applyBorder="1" applyProtection="1"/>
    <xf numFmtId="37" fontId="2" fillId="0" borderId="9" xfId="1" applyNumberFormat="1" applyFont="1" applyFill="1" applyBorder="1"/>
    <xf numFmtId="0" fontId="2" fillId="4" borderId="4" xfId="1" applyNumberFormat="1" applyFont="1" applyFill="1" applyBorder="1" applyAlignment="1">
      <alignment horizontal="left"/>
    </xf>
    <xf numFmtId="37" fontId="3" fillId="0" borderId="0" xfId="1" applyNumberFormat="1" applyFont="1" applyFill="1" applyBorder="1" applyAlignment="1">
      <alignment horizontal="center"/>
    </xf>
    <xf numFmtId="0" fontId="2" fillId="4" borderId="1" xfId="1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right"/>
    </xf>
    <xf numFmtId="164" fontId="2" fillId="0" borderId="2" xfId="1" applyNumberFormat="1" applyFont="1" applyFill="1" applyBorder="1" applyProtection="1"/>
    <xf numFmtId="164" fontId="2" fillId="3" borderId="0" xfId="1" applyNumberFormat="1" applyFont="1" applyFill="1" applyBorder="1" applyProtection="1"/>
    <xf numFmtId="164" fontId="2" fillId="0" borderId="0" xfId="1" applyNumberFormat="1" applyFont="1" applyFill="1" applyBorder="1" applyProtection="1"/>
    <xf numFmtId="0" fontId="2" fillId="4" borderId="8" xfId="1" applyNumberFormat="1" applyFont="1" applyFill="1" applyBorder="1" applyAlignment="1">
      <alignment horizontal="left"/>
    </xf>
    <xf numFmtId="164" fontId="2" fillId="0" borderId="9" xfId="1" applyNumberFormat="1" applyFont="1" applyFill="1" applyBorder="1" applyProtection="1"/>
    <xf numFmtId="3" fontId="2" fillId="0" borderId="4" xfId="1" applyNumberFormat="1" applyFont="1" applyFill="1" applyBorder="1" applyAlignment="1">
      <alignment horizontal="left"/>
    </xf>
    <xf numFmtId="3" fontId="2" fillId="0" borderId="0" xfId="1" applyNumberFormat="1" applyFont="1" applyFill="1" applyBorder="1" applyProtection="1"/>
    <xf numFmtId="164" fontId="2" fillId="0" borderId="0" xfId="1" applyNumberFormat="1" applyFont="1" applyFill="1" applyBorder="1" applyAlignment="1">
      <alignment horizontal="center"/>
    </xf>
    <xf numFmtId="9" fontId="3" fillId="0" borderId="0" xfId="1" applyNumberFormat="1" applyFont="1" applyFill="1" applyBorder="1" applyProtection="1"/>
    <xf numFmtId="0" fontId="2" fillId="0" borderId="10" xfId="1" applyNumberFormat="1" applyFont="1" applyFill="1" applyBorder="1" applyAlignment="1">
      <alignment horizontal="left" vertical="center"/>
    </xf>
    <xf numFmtId="164" fontId="2" fillId="0" borderId="11" xfId="1" applyNumberFormat="1" applyFont="1" applyFill="1" applyBorder="1" applyAlignment="1">
      <alignment vertical="center"/>
    </xf>
    <xf numFmtId="166" fontId="3" fillId="0" borderId="11" xfId="2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 applyProtection="1">
      <alignment vertical="center"/>
    </xf>
    <xf numFmtId="37" fontId="2" fillId="0" borderId="11" xfId="1" applyNumberFormat="1" applyFont="1" applyFill="1" applyBorder="1" applyAlignment="1">
      <alignment vertical="center"/>
    </xf>
    <xf numFmtId="3" fontId="2" fillId="0" borderId="6" xfId="1" applyNumberFormat="1" applyFont="1" applyFill="1" applyBorder="1" applyAlignment="1">
      <alignment horizontal="left"/>
    </xf>
    <xf numFmtId="3" fontId="6" fillId="0" borderId="7" xfId="1" applyNumberFormat="1" applyFont="1" applyFill="1" applyBorder="1" applyProtection="1"/>
    <xf numFmtId="3" fontId="2" fillId="0" borderId="7" xfId="1" applyNumberFormat="1" applyFont="1" applyFill="1" applyBorder="1"/>
    <xf numFmtId="0" fontId="2" fillId="0" borderId="12" xfId="1" applyNumberFormat="1" applyFont="1" applyFill="1" applyBorder="1" applyAlignment="1">
      <alignment horizontal="left"/>
    </xf>
    <xf numFmtId="164" fontId="2" fillId="0" borderId="13" xfId="1" applyNumberFormat="1" applyFont="1" applyFill="1" applyBorder="1"/>
    <xf numFmtId="166" fontId="3" fillId="0" borderId="13" xfId="2" applyNumberFormat="1" applyFont="1" applyFill="1" applyBorder="1" applyAlignment="1">
      <alignment horizontal="right"/>
    </xf>
    <xf numFmtId="164" fontId="2" fillId="0" borderId="13" xfId="1" applyNumberFormat="1" applyFont="1" applyFill="1" applyBorder="1" applyProtection="1"/>
    <xf numFmtId="37" fontId="2" fillId="0" borderId="13" xfId="1" applyNumberFormat="1" applyFont="1" applyFill="1" applyBorder="1"/>
    <xf numFmtId="3" fontId="2" fillId="0" borderId="6" xfId="1" applyNumberFormat="1" applyFont="1" applyFill="1" applyBorder="1" applyAlignment="1">
      <alignment horizontal="left" vertical="center"/>
    </xf>
    <xf numFmtId="164" fontId="2" fillId="0" borderId="7" xfId="1" applyNumberFormat="1" applyFont="1" applyFill="1" applyBorder="1" applyAlignment="1">
      <alignment vertical="center"/>
    </xf>
    <xf numFmtId="166" fontId="3" fillId="0" borderId="7" xfId="2" applyNumberFormat="1" applyFont="1" applyFill="1" applyBorder="1" applyAlignment="1">
      <alignment horizontal="right" vertical="center"/>
    </xf>
    <xf numFmtId="3" fontId="6" fillId="0" borderId="7" xfId="1" applyNumberFormat="1" applyFont="1" applyFill="1" applyBorder="1" applyAlignment="1" applyProtection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5" borderId="14" xfId="1" applyNumberFormat="1" applyFont="1" applyFill="1" applyBorder="1" applyAlignment="1">
      <alignment horizontal="center" vertical="center"/>
    </xf>
    <xf numFmtId="164" fontId="2" fillId="5" borderId="15" xfId="1" applyNumberFormat="1" applyFont="1" applyFill="1" applyBorder="1" applyAlignment="1">
      <alignment vertical="center"/>
    </xf>
    <xf numFmtId="166" fontId="3" fillId="5" borderId="15" xfId="2" applyNumberFormat="1" applyFont="1" applyFill="1" applyBorder="1" applyAlignment="1">
      <alignment horizontal="right" vertical="center"/>
    </xf>
    <xf numFmtId="3" fontId="2" fillId="5" borderId="15" xfId="1" applyNumberFormat="1" applyFont="1" applyFill="1" applyBorder="1" applyAlignment="1" applyProtection="1">
      <alignment vertical="center"/>
    </xf>
    <xf numFmtId="3" fontId="3" fillId="5" borderId="15" xfId="1" applyNumberFormat="1" applyFont="1" applyFill="1" applyBorder="1" applyAlignment="1" applyProtection="1">
      <alignment vertical="center"/>
    </xf>
    <xf numFmtId="39" fontId="2" fillId="5" borderId="5" xfId="1" applyNumberFormat="1" applyFont="1" applyFill="1" applyBorder="1"/>
    <xf numFmtId="3" fontId="2" fillId="0" borderId="12" xfId="1" applyNumberFormat="1" applyFont="1" applyFill="1" applyBorder="1" applyAlignment="1">
      <alignment horizontal="left"/>
    </xf>
    <xf numFmtId="3" fontId="2" fillId="0" borderId="13" xfId="1" applyNumberFormat="1" applyFont="1" applyFill="1" applyBorder="1" applyProtection="1"/>
    <xf numFmtId="3" fontId="3" fillId="0" borderId="13" xfId="1" applyNumberFormat="1" applyFont="1" applyFill="1" applyBorder="1" applyProtection="1"/>
    <xf numFmtId="37" fontId="2" fillId="0" borderId="7" xfId="1" applyNumberFormat="1" applyFont="1" applyFill="1" applyBorder="1" applyAlignment="1">
      <alignment horizontal="center"/>
    </xf>
    <xf numFmtId="164" fontId="6" fillId="0" borderId="13" xfId="1" applyNumberFormat="1" applyFont="1" applyFill="1" applyBorder="1" applyProtection="1"/>
    <xf numFmtId="0" fontId="2" fillId="0" borderId="6" xfId="1" applyNumberFormat="1" applyFont="1" applyFill="1" applyBorder="1"/>
    <xf numFmtId="0" fontId="2" fillId="4" borderId="12" xfId="1" applyNumberFormat="1" applyFont="1" applyFill="1" applyBorder="1" applyAlignment="1">
      <alignment horizontal="left"/>
    </xf>
    <xf numFmtId="0" fontId="2" fillId="0" borderId="16" xfId="1" applyNumberFormat="1" applyFont="1" applyFill="1" applyBorder="1" applyAlignment="1">
      <alignment horizontal="left"/>
    </xf>
    <xf numFmtId="164" fontId="2" fillId="0" borderId="17" xfId="1" applyNumberFormat="1" applyFont="1" applyFill="1" applyBorder="1"/>
    <xf numFmtId="166" fontId="3" fillId="0" borderId="17" xfId="2" applyNumberFormat="1" applyFont="1" applyFill="1" applyBorder="1" applyAlignment="1">
      <alignment horizontal="right"/>
    </xf>
    <xf numFmtId="164" fontId="2" fillId="0" borderId="17" xfId="1" applyNumberFormat="1" applyFont="1" applyFill="1" applyBorder="1" applyProtection="1"/>
    <xf numFmtId="37" fontId="2" fillId="0" borderId="17" xfId="1" applyNumberFormat="1" applyFont="1" applyFill="1" applyBorder="1"/>
    <xf numFmtId="0" fontId="2" fillId="0" borderId="14" xfId="1" applyNumberFormat="1" applyFont="1" applyFill="1" applyBorder="1" applyAlignment="1">
      <alignment vertical="center"/>
    </xf>
    <xf numFmtId="164" fontId="2" fillId="0" borderId="15" xfId="1" applyNumberFormat="1" applyFont="1" applyFill="1" applyBorder="1" applyAlignment="1">
      <alignment vertical="center"/>
    </xf>
    <xf numFmtId="166" fontId="3" fillId="0" borderId="15" xfId="2" applyNumberFormat="1" applyFont="1" applyFill="1" applyBorder="1" applyAlignment="1">
      <alignment horizontal="right" vertical="center"/>
    </xf>
    <xf numFmtId="164" fontId="6" fillId="0" borderId="15" xfId="1" applyNumberFormat="1" applyFont="1" applyFill="1" applyBorder="1" applyAlignment="1" applyProtection="1">
      <alignment vertical="center"/>
    </xf>
    <xf numFmtId="37" fontId="2" fillId="0" borderId="15" xfId="1" applyNumberFormat="1" applyFont="1" applyFill="1" applyBorder="1" applyAlignment="1">
      <alignment vertical="center"/>
    </xf>
    <xf numFmtId="0" fontId="7" fillId="0" borderId="16" xfId="1" applyNumberFormat="1" applyFont="1" applyFill="1" applyBorder="1" applyAlignment="1">
      <alignment horizontal="left"/>
    </xf>
    <xf numFmtId="164" fontId="7" fillId="0" borderId="17" xfId="1" applyNumberFormat="1" applyFont="1" applyFill="1" applyBorder="1"/>
    <xf numFmtId="164" fontId="8" fillId="0" borderId="17" xfId="1" applyNumberFormat="1" applyFont="1" applyFill="1" applyBorder="1" applyProtection="1"/>
    <xf numFmtId="9" fontId="9" fillId="0" borderId="17" xfId="1" applyNumberFormat="1" applyFont="1" applyFill="1" applyBorder="1" applyProtection="1"/>
    <xf numFmtId="0" fontId="2" fillId="0" borderId="8" xfId="1" applyNumberFormat="1" applyFont="1" applyFill="1" applyBorder="1"/>
    <xf numFmtId="37" fontId="2" fillId="0" borderId="9" xfId="1" applyNumberFormat="1" applyFont="1" applyFill="1" applyBorder="1" applyAlignment="1">
      <alignment horizontal="center"/>
    </xf>
    <xf numFmtId="9" fontId="3" fillId="0" borderId="9" xfId="1" applyNumberFormat="1" applyFont="1" applyFill="1" applyBorder="1" applyProtection="1"/>
    <xf numFmtId="39" fontId="2" fillId="0" borderId="18" xfId="1" applyNumberFormat="1" applyFont="1" applyFill="1" applyBorder="1"/>
    <xf numFmtId="37" fontId="2" fillId="0" borderId="4" xfId="1" applyNumberFormat="1" applyFont="1" applyFill="1" applyBorder="1" applyAlignment="1">
      <alignment horizontal="center"/>
    </xf>
    <xf numFmtId="37" fontId="2" fillId="0" borderId="0" xfId="1" applyNumberFormat="1" applyFont="1" applyFill="1" applyBorder="1" applyAlignment="1">
      <alignment horizontal="center"/>
    </xf>
    <xf numFmtId="37" fontId="2" fillId="0" borderId="5" xfId="1" applyNumberFormat="1" applyFont="1" applyFill="1" applyBorder="1" applyAlignment="1">
      <alignment horizontal="center"/>
    </xf>
    <xf numFmtId="37" fontId="4" fillId="0" borderId="4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Alignment="1">
      <alignment horizontal="center"/>
    </xf>
    <xf numFmtId="37" fontId="4" fillId="0" borderId="5" xfId="1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orcentu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6"/>
  <sheetViews>
    <sheetView showGridLines="0" tabSelected="1" topLeftCell="A26" zoomScale="70" zoomScaleNormal="70" workbookViewId="0">
      <selection activeCell="B2" sqref="B2:P56"/>
    </sheetView>
  </sheetViews>
  <sheetFormatPr baseColWidth="10" defaultRowHeight="15" x14ac:dyDescent="0.25"/>
  <cols>
    <col min="1" max="1" width="5.28515625" customWidth="1"/>
    <col min="2" max="2" width="55.42578125" bestFit="1" customWidth="1"/>
    <col min="3" max="3" width="16.42578125" bestFit="1" customWidth="1"/>
    <col min="4" max="4" width="7.5703125" bestFit="1" customWidth="1"/>
    <col min="6" max="6" width="16.42578125" bestFit="1" customWidth="1"/>
    <col min="8" max="8" width="7.5703125" bestFit="1" customWidth="1"/>
    <col min="10" max="10" width="16.42578125" bestFit="1" customWidth="1"/>
    <col min="11" max="11" width="7.5703125" bestFit="1" customWidth="1"/>
    <col min="12" max="12" width="13" bestFit="1" customWidth="1"/>
    <col min="13" max="13" width="7.5703125" bestFit="1" customWidth="1"/>
    <col min="14" max="14" width="12.140625" bestFit="1" customWidth="1"/>
    <col min="15" max="15" width="8.85546875" bestFit="1" customWidth="1"/>
  </cols>
  <sheetData>
    <row r="1" spans="2:16" ht="15.75" thickBot="1" x14ac:dyDescent="0.3"/>
    <row r="2" spans="2:16" ht="15.75" x14ac:dyDescent="0.25">
      <c r="B2" s="1"/>
      <c r="C2" s="2"/>
      <c r="D2" s="3"/>
      <c r="E2" s="4"/>
      <c r="F2" s="2"/>
      <c r="G2" s="2"/>
      <c r="H2" s="3"/>
      <c r="I2" s="4"/>
      <c r="J2" s="2"/>
      <c r="K2" s="3"/>
      <c r="L2" s="2"/>
      <c r="M2" s="3"/>
      <c r="N2" s="2"/>
      <c r="O2" s="3"/>
      <c r="P2" s="5"/>
    </row>
    <row r="3" spans="2:16" ht="15.75" x14ac:dyDescent="0.25">
      <c r="B3" s="104" t="s">
        <v>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6"/>
    </row>
    <row r="4" spans="2:16" ht="15.75" x14ac:dyDescent="0.25">
      <c r="B4" s="104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</row>
    <row r="5" spans="2:16" ht="15.75" x14ac:dyDescent="0.25">
      <c r="B5" s="107" t="s">
        <v>2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9"/>
    </row>
    <row r="6" spans="2:16" ht="15.75" x14ac:dyDescent="0.25">
      <c r="B6" s="6"/>
      <c r="C6" s="7"/>
      <c r="D6" s="8"/>
      <c r="E6" s="9"/>
      <c r="F6" s="7"/>
      <c r="G6" s="7"/>
      <c r="H6" s="8"/>
      <c r="I6" s="9"/>
      <c r="J6" s="7"/>
      <c r="K6" s="8"/>
      <c r="L6" s="7"/>
      <c r="M6" s="8"/>
      <c r="N6" s="7"/>
      <c r="O6" s="8"/>
      <c r="P6" s="10"/>
    </row>
    <row r="7" spans="2:16" ht="15.75" x14ac:dyDescent="0.25">
      <c r="B7" s="11"/>
      <c r="C7" s="12" t="s">
        <v>3</v>
      </c>
      <c r="D7" s="8"/>
      <c r="E7" s="9"/>
      <c r="F7" s="12" t="s">
        <v>3</v>
      </c>
      <c r="G7" s="12"/>
      <c r="H7" s="8"/>
      <c r="I7" s="9"/>
      <c r="J7" s="13" t="s">
        <v>3</v>
      </c>
      <c r="K7" s="8"/>
      <c r="L7" s="12" t="s">
        <v>4</v>
      </c>
      <c r="M7" s="8"/>
      <c r="N7" s="12" t="s">
        <v>4</v>
      </c>
      <c r="O7" s="8"/>
      <c r="P7" s="10"/>
    </row>
    <row r="8" spans="2:16" ht="15.75" x14ac:dyDescent="0.25">
      <c r="B8" s="14"/>
      <c r="C8" s="15" t="s">
        <v>5</v>
      </c>
      <c r="D8" s="16" t="s">
        <v>6</v>
      </c>
      <c r="E8" s="17"/>
      <c r="F8" s="15" t="s">
        <v>7</v>
      </c>
      <c r="G8" s="12"/>
      <c r="H8" s="16" t="s">
        <v>6</v>
      </c>
      <c r="I8" s="12"/>
      <c r="J8" s="18" t="s">
        <v>8</v>
      </c>
      <c r="K8" s="16" t="s">
        <v>6</v>
      </c>
      <c r="L8" s="17" t="s">
        <v>9</v>
      </c>
      <c r="M8" s="16" t="s">
        <v>6</v>
      </c>
      <c r="N8" s="17" t="s">
        <v>10</v>
      </c>
      <c r="O8" s="16" t="s">
        <v>6</v>
      </c>
      <c r="P8" s="10"/>
    </row>
    <row r="9" spans="2:16" ht="15.75" x14ac:dyDescent="0.25">
      <c r="B9" s="19"/>
      <c r="C9" s="20"/>
      <c r="D9" s="8"/>
      <c r="E9" s="9"/>
      <c r="F9" s="20"/>
      <c r="G9" s="12"/>
      <c r="H9" s="8"/>
      <c r="I9" s="9"/>
      <c r="J9" s="20"/>
      <c r="K9" s="8"/>
      <c r="L9" s="20"/>
      <c r="M9" s="8"/>
      <c r="N9" s="20"/>
      <c r="O9" s="8"/>
      <c r="P9" s="10"/>
    </row>
    <row r="10" spans="2:16" ht="15.75" x14ac:dyDescent="0.25">
      <c r="B10" s="21" t="s">
        <v>11</v>
      </c>
      <c r="C10" s="22">
        <v>9100.0856499999991</v>
      </c>
      <c r="D10" s="23">
        <f ca="1">C10/$D$18</f>
        <v>0.21578457668716222</v>
      </c>
      <c r="E10" s="24"/>
      <c r="F10" s="22">
        <v>10134</v>
      </c>
      <c r="G10" s="25"/>
      <c r="H10" s="23">
        <v>0.22930766354282811</v>
      </c>
      <c r="I10" s="24"/>
      <c r="J10" s="22">
        <v>9450</v>
      </c>
      <c r="K10" s="23">
        <f ca="1">J10/$K$18</f>
        <v>0.21211168971089961</v>
      </c>
      <c r="L10" s="22">
        <f t="shared" ref="L10:L14" si="0">+F10-J10</f>
        <v>684</v>
      </c>
      <c r="M10" s="23">
        <f t="shared" ref="M10:M14" si="1">IF(OR(AND(F10&lt;0,J10&lt;0),AND(F10&gt;0,J10&gt;0)),IF(ISERR((+F10-J10)/J10),"N/A",(+F10-J10)/J10),"N/A")</f>
        <v>7.2380952380952379E-2</v>
      </c>
      <c r="N10" s="22">
        <f t="shared" ref="N10:N14" si="2">F10-C10</f>
        <v>1033.9143500000009</v>
      </c>
      <c r="O10" s="23">
        <f>IF(OR(AND(F10&lt;0,C10&lt;0),AND(F10&gt;0,C10&gt;0)),IF(ISERR((+F10-C10)/C10),"N/A",(+F10-C10)/C10),"N/A")</f>
        <v>0.11361589217569629</v>
      </c>
      <c r="P10" s="10"/>
    </row>
    <row r="11" spans="2:16" ht="15.75" x14ac:dyDescent="0.25">
      <c r="B11" s="26" t="s">
        <v>12</v>
      </c>
      <c r="C11" s="27">
        <v>15240</v>
      </c>
      <c r="D11" s="28">
        <f ca="1">C11/$D$18</f>
        <v>0.36137648316665599</v>
      </c>
      <c r="E11" s="29"/>
      <c r="F11" s="27">
        <v>16121</v>
      </c>
      <c r="G11" s="30"/>
      <c r="H11" s="28">
        <v>0.36477884783638559</v>
      </c>
      <c r="I11" s="29"/>
      <c r="J11" s="27">
        <v>15899</v>
      </c>
      <c r="K11" s="28">
        <f ca="1">J11/$K$18</f>
        <v>0.35686388938768182</v>
      </c>
      <c r="L11" s="27">
        <f t="shared" si="0"/>
        <v>222</v>
      </c>
      <c r="M11" s="28">
        <f t="shared" si="1"/>
        <v>1.3963142335995975E-2</v>
      </c>
      <c r="N11" s="27">
        <f t="shared" si="2"/>
        <v>881</v>
      </c>
      <c r="O11" s="28">
        <f t="shared" ref="O11:O14" si="3">IF(OR(AND(F11&lt;0,C11&lt;0),AND(F11&gt;0,C11&gt;0)),IF(ISERR((+F11-C11)/C11),"N/A",(+F11-C11)/C11),"N/A")</f>
        <v>5.7808398950131235E-2</v>
      </c>
      <c r="P11" s="31"/>
    </row>
    <row r="12" spans="2:16" ht="15.75" x14ac:dyDescent="0.25">
      <c r="B12" s="32" t="s">
        <v>13</v>
      </c>
      <c r="C12" s="9">
        <v>8843</v>
      </c>
      <c r="D12" s="33">
        <f ca="1">C12/$D$18</f>
        <v>0.20968846723377552</v>
      </c>
      <c r="E12" s="34"/>
      <c r="F12" s="9">
        <v>9692.9002099999998</v>
      </c>
      <c r="G12" s="7"/>
      <c r="H12" s="33">
        <v>0.21932665286253086</v>
      </c>
      <c r="I12" s="34"/>
      <c r="J12" s="9">
        <v>10503</v>
      </c>
      <c r="K12" s="33">
        <f ca="1">J12/$K$18</f>
        <v>0.23574699227868559</v>
      </c>
      <c r="L12" s="9">
        <f t="shared" si="0"/>
        <v>-810.09979000000021</v>
      </c>
      <c r="M12" s="33">
        <f t="shared" si="1"/>
        <v>-7.7130323717033253E-2</v>
      </c>
      <c r="N12" s="9">
        <f t="shared" si="2"/>
        <v>849.90020999999979</v>
      </c>
      <c r="O12" s="33">
        <f t="shared" si="3"/>
        <v>9.6109941196426532E-2</v>
      </c>
      <c r="P12" s="10"/>
    </row>
    <row r="13" spans="2:16" ht="15.75" x14ac:dyDescent="0.25">
      <c r="B13" s="35" t="s">
        <v>14</v>
      </c>
      <c r="C13" s="27">
        <v>8900</v>
      </c>
      <c r="D13" s="28">
        <f ca="1">C13/$D$18</f>
        <v>0.21104007219050119</v>
      </c>
      <c r="E13" s="29"/>
      <c r="F13" s="27">
        <v>8002</v>
      </c>
      <c r="G13" s="36"/>
      <c r="H13" s="28">
        <v>0.18106571182846956</v>
      </c>
      <c r="I13" s="29"/>
      <c r="J13" s="27">
        <v>8580</v>
      </c>
      <c r="K13" s="28">
        <f ca="1">J13/$K$18</f>
        <v>0.19258394684862631</v>
      </c>
      <c r="L13" s="27">
        <f t="shared" si="0"/>
        <v>-578</v>
      </c>
      <c r="M13" s="28">
        <f t="shared" si="1"/>
        <v>-6.7365967365967366E-2</v>
      </c>
      <c r="N13" s="27">
        <f t="shared" si="2"/>
        <v>-898</v>
      </c>
      <c r="O13" s="28">
        <f t="shared" si="3"/>
        <v>-0.10089887640449438</v>
      </c>
      <c r="P13" s="31"/>
    </row>
    <row r="14" spans="2:16" ht="16.5" thickBot="1" x14ac:dyDescent="0.3">
      <c r="B14" s="37" t="s">
        <v>15</v>
      </c>
      <c r="C14" s="38">
        <v>89</v>
      </c>
      <c r="D14" s="39">
        <f ca="1">C14/$D$18</f>
        <v>2.110400721905012E-3</v>
      </c>
      <c r="E14" s="40"/>
      <c r="F14" s="38">
        <v>244</v>
      </c>
      <c r="G14" s="41"/>
      <c r="H14" s="39">
        <v>5.5211239297858752E-3</v>
      </c>
      <c r="I14" s="40"/>
      <c r="J14" s="38">
        <v>120</v>
      </c>
      <c r="K14" s="39">
        <f ca="1">J14/$K$18</f>
        <v>2.6934817741066618E-3</v>
      </c>
      <c r="L14" s="38">
        <f t="shared" si="0"/>
        <v>124</v>
      </c>
      <c r="M14" s="39">
        <f t="shared" si="1"/>
        <v>1.0333333333333334</v>
      </c>
      <c r="N14" s="38">
        <f t="shared" si="2"/>
        <v>155</v>
      </c>
      <c r="O14" s="39">
        <f t="shared" si="3"/>
        <v>1.7415730337078652</v>
      </c>
      <c r="P14" s="10"/>
    </row>
    <row r="15" spans="2:16" ht="15.75" x14ac:dyDescent="0.25">
      <c r="B15" s="42"/>
      <c r="C15" s="9"/>
      <c r="D15" s="33"/>
      <c r="E15" s="34"/>
      <c r="F15" s="9"/>
      <c r="G15" s="7"/>
      <c r="H15" s="33"/>
      <c r="I15" s="34"/>
      <c r="J15" s="9"/>
      <c r="K15" s="33"/>
      <c r="L15" s="9"/>
      <c r="M15" s="33"/>
      <c r="N15" s="9"/>
      <c r="O15" s="33"/>
      <c r="P15" s="10"/>
    </row>
    <row r="16" spans="2:16" ht="15.75" x14ac:dyDescent="0.25">
      <c r="B16" s="32" t="s">
        <v>16</v>
      </c>
      <c r="C16" s="9">
        <f>SUM(C10:C15)</f>
        <v>42172.085650000001</v>
      </c>
      <c r="D16" s="33">
        <f ca="1">C16/$D$18</f>
        <v>1</v>
      </c>
      <c r="E16" s="34"/>
      <c r="F16" s="9">
        <f>SUM(F10:F15)</f>
        <v>44193.90021</v>
      </c>
      <c r="G16" s="43"/>
      <c r="H16" s="33">
        <v>1</v>
      </c>
      <c r="I16" s="34"/>
      <c r="J16" s="9">
        <f>SUM(J10:J15)</f>
        <v>44552</v>
      </c>
      <c r="K16" s="33">
        <f ca="1">J16/$K$18</f>
        <v>1</v>
      </c>
      <c r="L16" s="9">
        <f>SUM(L10:L14)</f>
        <v>-358.09979000000021</v>
      </c>
      <c r="M16" s="33">
        <f>IF(OR(AND(F16&lt;0,J16&lt;0),AND(F16&gt;0,J16&gt;0)),IF(ISERR((+F16-J16)/J16),"N/A",(+F16-J16)/J16),"N/A")</f>
        <v>-8.0377938139701965E-3</v>
      </c>
      <c r="N16" s="9">
        <f>SUM(N10:N14)</f>
        <v>2021.8145600000007</v>
      </c>
      <c r="O16" s="33">
        <f>IF(OR(AND(F16&lt;0,C16&lt;0),AND(F16&gt;0,C16&gt;0)),IF(ISERR((+F16-C16)/C16),"N/A",(+F16-C16)/C16),"N/A")</f>
        <v>4.7942010190809688E-2</v>
      </c>
      <c r="P16" s="10"/>
    </row>
    <row r="17" spans="2:16" ht="16.5" thickBot="1" x14ac:dyDescent="0.3">
      <c r="B17" s="32"/>
      <c r="C17" s="9"/>
      <c r="D17" s="33"/>
      <c r="E17" s="34"/>
      <c r="F17" s="9"/>
      <c r="G17" s="7"/>
      <c r="H17" s="33"/>
      <c r="I17" s="34"/>
      <c r="J17" s="9"/>
      <c r="K17" s="33"/>
      <c r="L17" s="9"/>
      <c r="M17" s="33"/>
      <c r="N17" s="9"/>
      <c r="O17" s="33"/>
      <c r="P17" s="10"/>
    </row>
    <row r="18" spans="2:16" ht="15.75" x14ac:dyDescent="0.25">
      <c r="B18" s="44" t="s">
        <v>17</v>
      </c>
      <c r="C18" s="4">
        <v>-3010</v>
      </c>
      <c r="D18" s="45">
        <f ca="1">C18/$D$18</f>
        <v>-7.137422666218074E-2</v>
      </c>
      <c r="E18" s="46"/>
      <c r="F18" s="4">
        <v>-3339</v>
      </c>
      <c r="G18" s="2"/>
      <c r="H18" s="45">
        <v>-7.5553413121127191E-2</v>
      </c>
      <c r="I18" s="46"/>
      <c r="J18" s="4">
        <v>-3154</v>
      </c>
      <c r="K18" s="45">
        <f ca="1">J18/$K$18</f>
        <v>-7.0793679296103432E-2</v>
      </c>
      <c r="L18" s="4">
        <f>(+J18-F18)</f>
        <v>185</v>
      </c>
      <c r="M18" s="45">
        <f t="shared" ref="M18:M22" si="4">IF(OR(AND(F18&lt;0,J18&lt;0),AND(F18&gt;0,J18&gt;0)),IF(ISERR((+F18-J18)/J18),"N/A",(+F18-J18)/J18),"N/A")</f>
        <v>5.8655675332910592E-2</v>
      </c>
      <c r="N18" s="4">
        <f>C18-F18</f>
        <v>329</v>
      </c>
      <c r="O18" s="45">
        <f>IF(OR(AND(F18&lt;0,C18&lt;0),AND(F18&gt;0,C18&gt;0)),IF(ISERR((+F18-C18)/C18),"N/A",(+F18-C18)/C18),"N/A")</f>
        <v>0.10930232558139535</v>
      </c>
      <c r="P18" s="10"/>
    </row>
    <row r="19" spans="2:16" ht="15.75" x14ac:dyDescent="0.25">
      <c r="B19" s="26" t="s">
        <v>18</v>
      </c>
      <c r="C19" s="27">
        <v>-5822</v>
      </c>
      <c r="D19" s="28">
        <f ca="1">C19/$D$18</f>
        <v>-0.13805340452731438</v>
      </c>
      <c r="E19" s="47"/>
      <c r="F19" s="27">
        <v>-5940</v>
      </c>
      <c r="G19" s="30"/>
      <c r="H19" s="28">
        <v>-0.13440768911036105</v>
      </c>
      <c r="I19" s="47"/>
      <c r="J19" s="27">
        <v>-5551</v>
      </c>
      <c r="K19" s="28">
        <f ca="1">J19/$K$18</f>
        <v>-0.12459597773388401</v>
      </c>
      <c r="L19" s="27">
        <f t="shared" ref="L19:L22" si="5">(+J19-F19)</f>
        <v>389</v>
      </c>
      <c r="M19" s="28">
        <f t="shared" si="4"/>
        <v>7.0077463520086467E-2</v>
      </c>
      <c r="N19" s="27">
        <f t="shared" ref="N19:N22" si="6">C19-F19</f>
        <v>118</v>
      </c>
      <c r="O19" s="28">
        <f t="shared" ref="O19:O22" si="7">IF(OR(AND(F19&lt;0,C19&lt;0),AND(F19&gt;0,C19&gt;0)),IF(ISERR((+F19-C19)/C19),"N/A",(+F19-C19)/C19),"N/A")</f>
        <v>2.0267949158364822E-2</v>
      </c>
      <c r="P19" s="31"/>
    </row>
    <row r="20" spans="2:16" ht="15.75" x14ac:dyDescent="0.25">
      <c r="B20" s="42" t="s">
        <v>19</v>
      </c>
      <c r="C20" s="9">
        <v>-2923</v>
      </c>
      <c r="D20" s="33">
        <f ca="1">C20/$D$18</f>
        <v>-6.9311250675599442E-2</v>
      </c>
      <c r="E20" s="48"/>
      <c r="F20" s="9">
        <v>-2817</v>
      </c>
      <c r="G20" s="7"/>
      <c r="H20" s="33">
        <v>-6.3741828320519708E-2</v>
      </c>
      <c r="I20" s="48"/>
      <c r="J20" s="9">
        <v>-2992</v>
      </c>
      <c r="K20" s="33">
        <f ca="1">J20/$K$18</f>
        <v>-6.7157478901059442E-2</v>
      </c>
      <c r="L20" s="9">
        <f t="shared" si="5"/>
        <v>-175</v>
      </c>
      <c r="M20" s="33">
        <f t="shared" si="4"/>
        <v>-5.8489304812834222E-2</v>
      </c>
      <c r="N20" s="9">
        <f t="shared" si="6"/>
        <v>-106</v>
      </c>
      <c r="O20" s="33">
        <f t="shared" si="7"/>
        <v>-3.6264112213479305E-2</v>
      </c>
      <c r="P20" s="10"/>
    </row>
    <row r="21" spans="2:16" ht="15.75" x14ac:dyDescent="0.25">
      <c r="B21" s="26" t="s">
        <v>20</v>
      </c>
      <c r="C21" s="27">
        <v>-901</v>
      </c>
      <c r="D21" s="28">
        <f ca="1">C21/$D$18</f>
        <v>-2.1364843263330515E-2</v>
      </c>
      <c r="E21" s="47"/>
      <c r="F21" s="27">
        <v>-1005</v>
      </c>
      <c r="G21" s="30"/>
      <c r="H21" s="28">
        <v>-2.2740694874732806E-2</v>
      </c>
      <c r="I21" s="47"/>
      <c r="J21" s="27">
        <v>-1780</v>
      </c>
      <c r="K21" s="28">
        <f ca="1">J21/$K$18</f>
        <v>-3.9953312982582152E-2</v>
      </c>
      <c r="L21" s="27">
        <f t="shared" si="5"/>
        <v>-775</v>
      </c>
      <c r="M21" s="28">
        <f t="shared" si="4"/>
        <v>-0.4353932584269663</v>
      </c>
      <c r="N21" s="27">
        <f t="shared" si="6"/>
        <v>104</v>
      </c>
      <c r="O21" s="28">
        <f t="shared" si="7"/>
        <v>0.11542730299667037</v>
      </c>
      <c r="P21" s="31"/>
    </row>
    <row r="22" spans="2:16" ht="16.5" thickBot="1" x14ac:dyDescent="0.3">
      <c r="B22" s="49" t="s">
        <v>21</v>
      </c>
      <c r="C22" s="38">
        <v>-19</v>
      </c>
      <c r="D22" s="39">
        <f ca="1">C22/$D$18</f>
        <v>-4.5053498557522727E-4</v>
      </c>
      <c r="E22" s="50"/>
      <c r="F22" s="38">
        <v>-105</v>
      </c>
      <c r="G22" s="41"/>
      <c r="H22" s="39">
        <v>-2.3758934943750691E-3</v>
      </c>
      <c r="I22" s="50"/>
      <c r="J22" s="38">
        <v>-22</v>
      </c>
      <c r="K22" s="39">
        <f ca="1">J22/$K$18</f>
        <v>-4.9380499191955466E-4</v>
      </c>
      <c r="L22" s="38">
        <f t="shared" si="5"/>
        <v>83</v>
      </c>
      <c r="M22" s="39">
        <f t="shared" si="4"/>
        <v>3.7727272727272729</v>
      </c>
      <c r="N22" s="38">
        <f t="shared" si="6"/>
        <v>86</v>
      </c>
      <c r="O22" s="39">
        <f t="shared" si="7"/>
        <v>4.5263157894736841</v>
      </c>
      <c r="P22" s="10"/>
    </row>
    <row r="23" spans="2:16" ht="15.75" x14ac:dyDescent="0.25">
      <c r="B23" s="32"/>
      <c r="C23" s="9"/>
      <c r="D23" s="33"/>
      <c r="E23" s="48"/>
      <c r="F23" s="9"/>
      <c r="G23" s="7"/>
      <c r="H23" s="33"/>
      <c r="I23" s="48"/>
      <c r="J23" s="9"/>
      <c r="K23" s="33"/>
      <c r="L23" s="9"/>
      <c r="M23" s="33"/>
      <c r="N23" s="9"/>
      <c r="O23" s="33"/>
      <c r="P23" s="10"/>
    </row>
    <row r="24" spans="2:16" ht="15.75" x14ac:dyDescent="0.25">
      <c r="B24" s="51" t="s">
        <v>22</v>
      </c>
      <c r="C24" s="9">
        <f>SUM(C18:C23)</f>
        <v>-12675</v>
      </c>
      <c r="D24" s="33">
        <f ca="1">C24/$D$18</f>
        <v>-0.30055426011400033</v>
      </c>
      <c r="E24" s="52"/>
      <c r="F24" s="9">
        <f>SUM(F18:F23)</f>
        <v>-13206</v>
      </c>
      <c r="G24" s="7"/>
      <c r="H24" s="33">
        <v>-0.29881951892111586</v>
      </c>
      <c r="I24" s="52"/>
      <c r="J24" s="9">
        <f>SUM(J18:J23)</f>
        <v>-13499</v>
      </c>
      <c r="K24" s="33">
        <f ca="1">J24/$K$18</f>
        <v>-0.30299425390554857</v>
      </c>
      <c r="L24" s="9">
        <f>SUM(L18:L22)</f>
        <v>-293</v>
      </c>
      <c r="M24" s="33">
        <f>IF(OR(AND(F24&lt;0,J24&lt;0),AND(F24&gt;0,J24&gt;0)),IF(ISERR((+F24-J24)/J24),"N/A",(+F24-J24)/J24),"N/A")</f>
        <v>-2.1705311504555892E-2</v>
      </c>
      <c r="N24" s="9">
        <f>SUM(N18:N22)</f>
        <v>531</v>
      </c>
      <c r="O24" s="33">
        <f>IF(OR(AND(F24&lt;0,C24&lt;0),AND(F24&gt;0,C24&gt;0)),IF(ISERR((+F24-C24)/C24),"N/A",(+F24-C24)/C24),"N/A")</f>
        <v>4.1893491124260357E-2</v>
      </c>
      <c r="P24" s="10"/>
    </row>
    <row r="25" spans="2:16" ht="15.75" x14ac:dyDescent="0.25">
      <c r="B25" s="32"/>
      <c r="C25" s="53"/>
      <c r="D25" s="54"/>
      <c r="E25" s="34"/>
      <c r="F25" s="53"/>
      <c r="G25" s="12"/>
      <c r="H25" s="54"/>
      <c r="I25" s="34"/>
      <c r="J25" s="53"/>
      <c r="K25" s="54"/>
      <c r="L25" s="53"/>
      <c r="M25" s="54"/>
      <c r="N25" s="53"/>
      <c r="O25" s="54"/>
      <c r="P25" s="10"/>
    </row>
    <row r="26" spans="2:16" ht="16.5" thickBot="1" x14ac:dyDescent="0.3">
      <c r="B26" s="55" t="s">
        <v>23</v>
      </c>
      <c r="C26" s="56">
        <f>C16+C24</f>
        <v>29497.085650000001</v>
      </c>
      <c r="D26" s="57">
        <f ca="1">C26/$D$18</f>
        <v>0.69944573988599967</v>
      </c>
      <c r="E26" s="58"/>
      <c r="F26" s="56">
        <f>F16+F24</f>
        <v>30987.90021</v>
      </c>
      <c r="G26" s="59"/>
      <c r="H26" s="57">
        <v>0.7011804810788842</v>
      </c>
      <c r="I26" s="58"/>
      <c r="J26" s="56">
        <f>J16+J24</f>
        <v>31053</v>
      </c>
      <c r="K26" s="57">
        <f ca="1">J26/$K$18</f>
        <v>0.69700574609445143</v>
      </c>
      <c r="L26" s="56">
        <f>+L16-L24</f>
        <v>-65.099790000000212</v>
      </c>
      <c r="M26" s="57">
        <f>IF(OR(AND(F26&lt;0,J26&lt;0),AND(F26&gt;0,J26&gt;0)),IF(ISERR((+F26-J26)/J26),"N/A",(+F26-J26)/J26),"N/A")</f>
        <v>-2.0964090426045861E-3</v>
      </c>
      <c r="N26" s="56">
        <f>+N16-N24</f>
        <v>1490.8145600000007</v>
      </c>
      <c r="O26" s="57">
        <f t="shared" ref="O26" si="8">IF(OR(AND(F26&lt;0,C26&lt;0),AND(F26&gt;0,C26&gt;0)),IF(ISERR((+F26-C26)/C26),"N/A",(+F26-C26)/C26),"N/A")</f>
        <v>5.0541079810031975E-2</v>
      </c>
      <c r="P26" s="10"/>
    </row>
    <row r="27" spans="2:16" ht="15.75" x14ac:dyDescent="0.25">
      <c r="B27" s="32"/>
      <c r="C27" s="9" t="s">
        <v>24</v>
      </c>
      <c r="D27" s="33"/>
      <c r="E27" s="34"/>
      <c r="F27" s="9" t="s">
        <v>24</v>
      </c>
      <c r="G27" s="7"/>
      <c r="H27" s="33"/>
      <c r="I27" s="34"/>
      <c r="J27" s="9"/>
      <c r="K27" s="33"/>
      <c r="L27" s="9"/>
      <c r="M27" s="33"/>
      <c r="N27" s="9"/>
      <c r="O27" s="33"/>
      <c r="P27" s="10"/>
    </row>
    <row r="28" spans="2:16" ht="15.75" x14ac:dyDescent="0.25">
      <c r="B28" s="32" t="s">
        <v>25</v>
      </c>
      <c r="C28" s="9" t="s">
        <v>24</v>
      </c>
      <c r="D28" s="33"/>
      <c r="E28" s="34"/>
      <c r="F28" s="9"/>
      <c r="G28" s="7"/>
      <c r="H28" s="33"/>
      <c r="I28" s="34"/>
      <c r="J28" s="9"/>
      <c r="K28" s="33"/>
      <c r="L28" s="9"/>
      <c r="M28" s="33"/>
      <c r="N28" s="9"/>
      <c r="O28" s="33"/>
      <c r="P28" s="10"/>
    </row>
    <row r="29" spans="2:16" ht="15.75" x14ac:dyDescent="0.25">
      <c r="B29" s="60" t="s">
        <v>26</v>
      </c>
      <c r="C29" s="22">
        <v>-3321</v>
      </c>
      <c r="D29" s="23">
        <f ca="1">C29/$D$18</f>
        <v>-7.8748773005017356E-2</v>
      </c>
      <c r="E29" s="61"/>
      <c r="F29" s="22">
        <v>-3550</v>
      </c>
      <c r="G29" s="62"/>
      <c r="H29" s="23">
        <v>-8.0327827666966625E-2</v>
      </c>
      <c r="I29" s="61"/>
      <c r="J29" s="22">
        <v>-3500</v>
      </c>
      <c r="K29" s="23">
        <f ca="1">J29/$K$18</f>
        <v>-7.8559885078110972E-2</v>
      </c>
      <c r="L29" s="22">
        <f>(+J29-F29)</f>
        <v>50</v>
      </c>
      <c r="M29" s="23">
        <f>IF(OR(AND(F29&lt;0,J29&lt;0),AND(F29&gt;0,J29&gt;0)),IF(ISERR((+F29-J29)/J29),"N/A",(+F29-J29)/J29),"N/A")</f>
        <v>1.4285714285714285E-2</v>
      </c>
      <c r="N29" s="22">
        <f>C29-F29</f>
        <v>229</v>
      </c>
      <c r="O29" s="23">
        <f>IF(OR(AND(F29&lt;0,C29&lt;0),AND(F29&gt;0,C29&gt;0)),IF(ISERR((+F29-C29)/C29),"N/A",(+F29-C29)/C29),"N/A")</f>
        <v>6.8955133995784401E-2</v>
      </c>
      <c r="P29" s="10"/>
    </row>
    <row r="30" spans="2:16" ht="15.75" x14ac:dyDescent="0.25">
      <c r="B30" s="32" t="s">
        <v>27</v>
      </c>
      <c r="C30" s="9">
        <v>-340</v>
      </c>
      <c r="D30" s="33">
        <f ca="1">C30/$D$18</f>
        <v>-8.0622050050303835E-3</v>
      </c>
      <c r="E30" s="34"/>
      <c r="F30" s="9">
        <v>-411</v>
      </c>
      <c r="G30" s="7"/>
      <c r="H30" s="33">
        <v>-9.2999259636966994E-3</v>
      </c>
      <c r="I30" s="34"/>
      <c r="J30" s="9">
        <v>-400</v>
      </c>
      <c r="K30" s="33">
        <f ca="1">J30/$K$18</f>
        <v>-8.9782725803555403E-3</v>
      </c>
      <c r="L30" s="9">
        <f t="shared" ref="L30:L32" si="9">(+J30-F30)</f>
        <v>11</v>
      </c>
      <c r="M30" s="33">
        <f t="shared" ref="M30:M32" si="10">IF(OR(AND(F30&lt;0,J30&lt;0),AND(F30&gt;0,J30&gt;0)),IF(ISERR((+F30-J30)/J30),"N/A",(+F30-J30)/J30),"N/A")</f>
        <v>2.75E-2</v>
      </c>
      <c r="N30" s="9">
        <f t="shared" ref="N30:N32" si="11">C30-F30</f>
        <v>71</v>
      </c>
      <c r="O30" s="33">
        <f t="shared" ref="O30:O32" si="12">IF(OR(AND(F30&lt;0,C30&lt;0),AND(F30&gt;0,C30&gt;0)),IF(ISERR((+F30-C30)/C30),"N/A",(+F30-C30)/C30),"N/A")</f>
        <v>0.20882352941176471</v>
      </c>
      <c r="P30" s="10"/>
    </row>
    <row r="31" spans="2:16" ht="15.75" x14ac:dyDescent="0.25">
      <c r="B31" s="42" t="s">
        <v>28</v>
      </c>
      <c r="C31" s="9">
        <v>-1230</v>
      </c>
      <c r="D31" s="33">
        <f ca="1">C31/$D$18</f>
        <v>-2.9166212224080505E-2</v>
      </c>
      <c r="E31" s="34"/>
      <c r="F31" s="9">
        <v>-1390</v>
      </c>
      <c r="G31" s="7"/>
      <c r="H31" s="33">
        <v>-3.1452304354108056E-2</v>
      </c>
      <c r="I31" s="34"/>
      <c r="J31" s="9">
        <v>-1390</v>
      </c>
      <c r="K31" s="33">
        <f ca="1">J31/$K$18</f>
        <v>-3.1199497216735501E-2</v>
      </c>
      <c r="L31" s="9">
        <f t="shared" si="9"/>
        <v>0</v>
      </c>
      <c r="M31" s="33">
        <f t="shared" si="10"/>
        <v>0</v>
      </c>
      <c r="N31" s="9">
        <f t="shared" si="11"/>
        <v>160</v>
      </c>
      <c r="O31" s="33">
        <f t="shared" si="12"/>
        <v>0.13008130081300814</v>
      </c>
      <c r="P31" s="10"/>
    </row>
    <row r="32" spans="2:16" ht="15.75" x14ac:dyDescent="0.25">
      <c r="B32" s="63" t="s">
        <v>29</v>
      </c>
      <c r="C32" s="64">
        <v>-15901</v>
      </c>
      <c r="D32" s="65">
        <f ca="1">C32/$D$18</f>
        <v>-0.37705035819114152</v>
      </c>
      <c r="E32" s="66"/>
      <c r="F32" s="64">
        <v>-15121</v>
      </c>
      <c r="G32" s="67"/>
      <c r="H32" s="65">
        <v>-0.34215129074709921</v>
      </c>
      <c r="I32" s="66"/>
      <c r="J32" s="64">
        <v>-14919</v>
      </c>
      <c r="K32" s="65">
        <f ca="1">J32/$K$18</f>
        <v>-0.33486712156581072</v>
      </c>
      <c r="L32" s="64">
        <f t="shared" si="9"/>
        <v>202</v>
      </c>
      <c r="M32" s="65">
        <f t="shared" si="10"/>
        <v>1.3539781486694819E-2</v>
      </c>
      <c r="N32" s="64">
        <f t="shared" si="11"/>
        <v>-780</v>
      </c>
      <c r="O32" s="65">
        <f t="shared" si="12"/>
        <v>-4.9053518646626E-2</v>
      </c>
      <c r="P32" s="10"/>
    </row>
    <row r="33" spans="2:16" ht="15.75" x14ac:dyDescent="0.25">
      <c r="B33" s="32"/>
      <c r="C33" s="53"/>
      <c r="D33" s="33"/>
      <c r="E33" s="34"/>
      <c r="F33" s="53"/>
      <c r="G33" s="12"/>
      <c r="H33" s="33"/>
      <c r="I33" s="34"/>
      <c r="J33" s="53"/>
      <c r="K33" s="33"/>
      <c r="L33" s="53"/>
      <c r="M33" s="33"/>
      <c r="N33" s="53"/>
      <c r="O33" s="33"/>
      <c r="P33" s="10"/>
    </row>
    <row r="34" spans="2:16" ht="15.75" x14ac:dyDescent="0.25">
      <c r="B34" s="32" t="s">
        <v>30</v>
      </c>
      <c r="C34" s="9">
        <f>SUM(C29:C33)</f>
        <v>-20792</v>
      </c>
      <c r="D34" s="33">
        <f ca="1">C34/$D$18</f>
        <v>-0.4930275484252698</v>
      </c>
      <c r="E34" s="48"/>
      <c r="F34" s="9">
        <f>SUM(F29:F33)</f>
        <v>-20472</v>
      </c>
      <c r="G34" s="12"/>
      <c r="H34" s="33">
        <v>-0.46323134873187061</v>
      </c>
      <c r="I34" s="48"/>
      <c r="J34" s="9">
        <f>SUM(J29:J33)</f>
        <v>-20209</v>
      </c>
      <c r="K34" s="33">
        <f ca="1">J34/$K$18</f>
        <v>-0.45360477644101277</v>
      </c>
      <c r="L34" s="9">
        <f>(+J34-F34)</f>
        <v>263</v>
      </c>
      <c r="M34" s="33">
        <f>IF(OR(AND(F34&lt;0,J34&lt;0),AND(F34&gt;0,J34&gt;0)),IF(ISERR((+F34-J34)/J34),"N/A",(+F34-J34)/J34),"N/A")</f>
        <v>1.3014003661734871E-2</v>
      </c>
      <c r="N34" s="9">
        <f>C34-F34</f>
        <v>-320</v>
      </c>
      <c r="O34" s="33">
        <f>IF(OR(AND(F34&lt;0,C34&lt;0),AND(F34&gt;0,C34&gt;0)),IF(ISERR((+F34-C34)/C34),"N/A",(+F34-C34)/C34),"N/A")</f>
        <v>-1.5390534821085032E-2</v>
      </c>
      <c r="P34" s="10"/>
    </row>
    <row r="35" spans="2:16" ht="15.75" x14ac:dyDescent="0.25">
      <c r="B35" s="32"/>
      <c r="C35" s="53"/>
      <c r="D35" s="33"/>
      <c r="E35" s="34"/>
      <c r="F35" s="53"/>
      <c r="G35" s="12"/>
      <c r="H35" s="33"/>
      <c r="I35" s="34"/>
      <c r="J35" s="53"/>
      <c r="K35" s="33"/>
      <c r="L35" s="53"/>
      <c r="M35" s="33"/>
      <c r="N35" s="53"/>
      <c r="O35" s="33"/>
      <c r="P35" s="10"/>
    </row>
    <row r="36" spans="2:16" ht="16.5" thickBot="1" x14ac:dyDescent="0.3">
      <c r="B36" s="68" t="s">
        <v>31</v>
      </c>
      <c r="C36" s="69">
        <f>C26+C34</f>
        <v>8705.0856500000009</v>
      </c>
      <c r="D36" s="70">
        <f ca="1">C36/$D$18</f>
        <v>0.20641819146072993</v>
      </c>
      <c r="E36" s="71"/>
      <c r="F36" s="69">
        <f>F26+F34</f>
        <v>10515.90021</v>
      </c>
      <c r="G36" s="72"/>
      <c r="H36" s="70">
        <v>0.23794913234701354</v>
      </c>
      <c r="I36" s="71"/>
      <c r="J36" s="69">
        <f>J26+J34</f>
        <v>10844</v>
      </c>
      <c r="K36" s="70">
        <f ca="1">J36/$K$18</f>
        <v>0.24340096965343869</v>
      </c>
      <c r="L36" s="69">
        <f>+F36-J36</f>
        <v>-328.09979000000021</v>
      </c>
      <c r="M36" s="70">
        <f>IF(OR(AND(F36&lt;0,J36&lt;0),AND(F36&gt;0,J36&gt;0)),IF(ISERR((+F36-J36)/J36),"N/A",(+F36-J36)/J36),"N/A")</f>
        <v>-3.0256343600147565E-2</v>
      </c>
      <c r="N36" s="69">
        <f>+F36-C36</f>
        <v>1810.8145599999989</v>
      </c>
      <c r="O36" s="70">
        <f t="shared" ref="O36:O37" si="13">IF(OR(AND(F36&lt;0,C36&lt;0),AND(F36&gt;0,C36&gt;0)),IF(ISERR((+F36-C36)/C36),"N/A",(+F36-C36)/C36),"N/A")</f>
        <v>0.20801800611806717</v>
      </c>
      <c r="P36" s="10"/>
    </row>
    <row r="37" spans="2:16" ht="16.5" thickBot="1" x14ac:dyDescent="0.3">
      <c r="B37" s="73" t="s">
        <v>32</v>
      </c>
      <c r="C37" s="74">
        <f>C36-C29-C30</f>
        <v>12366.085650000001</v>
      </c>
      <c r="D37" s="75">
        <f ca="1">C37/$D$18</f>
        <v>0.29322916947077765</v>
      </c>
      <c r="E37" s="76"/>
      <c r="F37" s="74">
        <f>F36-F29-F30</f>
        <v>14476.90021</v>
      </c>
      <c r="G37" s="77"/>
      <c r="H37" s="75">
        <v>0.32757688597767687</v>
      </c>
      <c r="I37" s="76"/>
      <c r="J37" s="74">
        <f>J36-J29-J30</f>
        <v>14744</v>
      </c>
      <c r="K37" s="75">
        <f ca="1">J37/$K$18</f>
        <v>0.33093912731190517</v>
      </c>
      <c r="L37" s="74">
        <f>+F37-J37</f>
        <v>-267.09979000000021</v>
      </c>
      <c r="M37" s="75">
        <f>IF(OR(AND(F37&lt;0,J37&lt;0),AND(F37&gt;0,J37&gt;0)),IF(ISERR((+F37-J37)/J37),"N/A",(+F37-J37)/J37),"N/A")</f>
        <v>-1.8115829489962033E-2</v>
      </c>
      <c r="N37" s="74">
        <f>+F37-C37</f>
        <v>2110.8145599999989</v>
      </c>
      <c r="O37" s="75">
        <f t="shared" si="13"/>
        <v>0.17069383309665162</v>
      </c>
      <c r="P37" s="78"/>
    </row>
    <row r="38" spans="2:16" ht="15.75" x14ac:dyDescent="0.25">
      <c r="B38" s="79"/>
      <c r="C38" s="64"/>
      <c r="D38" s="65"/>
      <c r="E38" s="80"/>
      <c r="F38" s="64"/>
      <c r="G38" s="81"/>
      <c r="H38" s="65"/>
      <c r="I38" s="80"/>
      <c r="J38" s="64"/>
      <c r="K38" s="65"/>
      <c r="L38" s="64"/>
      <c r="M38" s="65"/>
      <c r="N38" s="64"/>
      <c r="O38" s="65"/>
      <c r="P38" s="10"/>
    </row>
    <row r="39" spans="2:16" ht="15.75" x14ac:dyDescent="0.25">
      <c r="B39" s="21" t="s">
        <v>33</v>
      </c>
      <c r="C39" s="22">
        <v>-123</v>
      </c>
      <c r="D39" s="23">
        <f t="shared" ref="D39:D40" ca="1" si="14">C39/$D$18</f>
        <v>-2.9166212224080502E-3</v>
      </c>
      <c r="E39" s="24"/>
      <c r="F39" s="22">
        <v>-381.16811000000001</v>
      </c>
      <c r="G39" s="82"/>
      <c r="H39" s="23">
        <v>-8.6249031696403883E-3</v>
      </c>
      <c r="I39" s="24"/>
      <c r="J39" s="22">
        <v>-500.07977</v>
      </c>
      <c r="K39" s="23">
        <f t="shared" ref="K39:K40" ca="1" si="15">J39/$K$18</f>
        <v>-1.1224631217453762E-2</v>
      </c>
      <c r="L39" s="22">
        <f t="shared" ref="L39" si="16">(+J39-F39)</f>
        <v>-118.91165999999998</v>
      </c>
      <c r="M39" s="23">
        <f t="shared" ref="M39" si="17">IF(OR(AND(F39&lt;0,J39&lt;0),AND(F39&gt;0,J39&gt;0)),IF(ISERR((+F39-J39)/J39),"N/A",(+F39-J39)/J39),"N/A")</f>
        <v>-0.23778538371988131</v>
      </c>
      <c r="N39" s="22">
        <f t="shared" ref="N39" si="18">C39-F39</f>
        <v>258.16811000000001</v>
      </c>
      <c r="O39" s="23">
        <f t="shared" ref="O39:O40" si="19">IF(OR(AND(F39&lt;0,C39&lt;0),AND(F39&gt;0,C39&gt;0)),IF(ISERR((+F39-C39)/C39),"N/A",(+F39-C39)/C39),"N/A")</f>
        <v>2.0989277235772357</v>
      </c>
      <c r="P39" s="10"/>
    </row>
    <row r="40" spans="2:16" ht="15.75" x14ac:dyDescent="0.25">
      <c r="B40" s="63" t="s">
        <v>34</v>
      </c>
      <c r="C40" s="64">
        <v>90</v>
      </c>
      <c r="D40" s="65">
        <f t="shared" ca="1" si="14"/>
        <v>2.1341130895668661E-3</v>
      </c>
      <c r="E40" s="83"/>
      <c r="F40" s="64">
        <v>155.87608999999998</v>
      </c>
      <c r="G40" s="67"/>
      <c r="H40" s="65">
        <v>3.5270951253297401E-3</v>
      </c>
      <c r="I40" s="83"/>
      <c r="J40" s="64">
        <v>25.765319999999999</v>
      </c>
      <c r="K40" s="65">
        <f t="shared" ca="1" si="15"/>
        <v>5.7832016520021549E-4</v>
      </c>
      <c r="L40" s="64">
        <f>(+F40-J40)</f>
        <v>130.11076999999997</v>
      </c>
      <c r="M40" s="65">
        <f>IF(OR(AND(F40&lt;0,J40&lt;0),AND(F40&gt;0,J40&gt;0)),IF(ISERR((+F40-J40)/J40),"N/A",(+F40-J40)/J40),"N/A")</f>
        <v>5.0498410266202782</v>
      </c>
      <c r="N40" s="64">
        <f>F40-C40</f>
        <v>65.876089999999976</v>
      </c>
      <c r="O40" s="65">
        <f t="shared" si="19"/>
        <v>0.73195655555555528</v>
      </c>
      <c r="P40" s="10"/>
    </row>
    <row r="41" spans="2:16" ht="15.75" x14ac:dyDescent="0.25">
      <c r="B41" s="32"/>
      <c r="C41" s="53"/>
      <c r="D41" s="33"/>
      <c r="E41" s="34"/>
      <c r="F41" s="53"/>
      <c r="G41" s="12"/>
      <c r="H41" s="33"/>
      <c r="I41" s="34"/>
      <c r="J41" s="53"/>
      <c r="K41" s="33"/>
      <c r="L41" s="53"/>
      <c r="M41" s="33"/>
      <c r="N41" s="53"/>
      <c r="O41" s="33"/>
      <c r="P41" s="10"/>
    </row>
    <row r="42" spans="2:16" ht="15.75" x14ac:dyDescent="0.25">
      <c r="B42" s="32" t="s">
        <v>35</v>
      </c>
      <c r="C42" s="9">
        <f>C36+SUM(C39:C40)</f>
        <v>8672.0856500000009</v>
      </c>
      <c r="D42" s="33">
        <f ca="1">C42/$D$18</f>
        <v>0.20563568332788873</v>
      </c>
      <c r="E42" s="34"/>
      <c r="F42" s="9">
        <f>F36+SUM(F39:F40)</f>
        <v>10290.608189999999</v>
      </c>
      <c r="G42" s="7"/>
      <c r="H42" s="33">
        <v>0.23285132430270289</v>
      </c>
      <c r="I42" s="34"/>
      <c r="J42" s="9">
        <f>J36+SUM(J39:J40)</f>
        <v>10369.68555</v>
      </c>
      <c r="K42" s="33">
        <f ca="1">J42/$K$18</f>
        <v>0.23275465860118513</v>
      </c>
      <c r="L42" s="9">
        <f>+L36+SUM(L39:L40)</f>
        <v>-316.90068000000019</v>
      </c>
      <c r="M42" s="33">
        <f>IF(OR(AND(F42&lt;0,J42&lt;0),AND(F42&gt;0,J42&gt;0)),IF(ISERR((+F42-J42)/J42),"N/A",(+F42-J42)/J42),"N/A")</f>
        <v>-7.6258204377278472E-3</v>
      </c>
      <c r="N42" s="9">
        <f>+N36+SUM(N39:N40)</f>
        <v>2134.8587599999987</v>
      </c>
      <c r="O42" s="33">
        <f t="shared" ref="O42" si="20">IF(OR(AND(F42&lt;0,C42&lt;0),AND(F42&gt;0,C42&gt;0)),IF(ISERR((+F42-C42)/C42),"N/A",(+F42-C42)/C42),"N/A")</f>
        <v>0.18663590344036765</v>
      </c>
      <c r="P42" s="10"/>
    </row>
    <row r="43" spans="2:16" ht="15.75" x14ac:dyDescent="0.25">
      <c r="B43" s="32"/>
      <c r="C43" s="9"/>
      <c r="D43" s="33"/>
      <c r="E43" s="34"/>
      <c r="F43" s="9"/>
      <c r="G43" s="7"/>
      <c r="H43" s="33"/>
      <c r="I43" s="34"/>
      <c r="J43" s="9"/>
      <c r="K43" s="33"/>
      <c r="L43" s="9"/>
      <c r="M43" s="33"/>
      <c r="N43" s="9"/>
      <c r="O43" s="33"/>
      <c r="P43" s="10"/>
    </row>
    <row r="44" spans="2:16" ht="15.75" x14ac:dyDescent="0.25">
      <c r="B44" s="84"/>
      <c r="C44" s="22"/>
      <c r="D44" s="23"/>
      <c r="E44" s="24"/>
      <c r="F44" s="22"/>
      <c r="G44" s="25"/>
      <c r="H44" s="23"/>
      <c r="I44" s="24"/>
      <c r="J44" s="22"/>
      <c r="K44" s="23"/>
      <c r="L44" s="22"/>
      <c r="M44" s="23"/>
      <c r="N44" s="22"/>
      <c r="O44" s="23"/>
      <c r="P44" s="10"/>
    </row>
    <row r="45" spans="2:16" ht="15.75" x14ac:dyDescent="0.25">
      <c r="B45" s="21" t="s">
        <v>15</v>
      </c>
      <c r="C45" s="22">
        <v>450</v>
      </c>
      <c r="D45" s="23">
        <f ca="1">C45/$D$18</f>
        <v>1.067056544783433E-2</v>
      </c>
      <c r="E45" s="24"/>
      <c r="F45" s="22">
        <v>559</v>
      </c>
      <c r="G45" s="82"/>
      <c r="H45" s="23">
        <v>1.2648804412911082E-2</v>
      </c>
      <c r="I45" s="24"/>
      <c r="J45" s="22">
        <v>600</v>
      </c>
      <c r="K45" s="23">
        <f ca="1">J45/$K$18</f>
        <v>1.3467408870533309E-2</v>
      </c>
      <c r="L45" s="22">
        <f t="shared" ref="L45:L47" si="21">(+F45-J45)</f>
        <v>-41</v>
      </c>
      <c r="M45" s="23">
        <f>IF(OR(AND(F45&lt;0,J45&lt;0),AND(F45&gt;0,J45&gt;0)),IF(ISERR((+F45-J45)/J45),"N/A",(+F45-J45)/J45),"N/A")</f>
        <v>-6.8333333333333329E-2</v>
      </c>
      <c r="N45" s="22">
        <f t="shared" ref="N45:N47" si="22">F45-C45</f>
        <v>109</v>
      </c>
      <c r="O45" s="23">
        <f>IF(OR(AND(F45&lt;0,C45&lt;0),AND(F45&gt;0,C45&gt;0)),IF(ISERR((+F45-C45)/C45),"N/A",(+F45-C45)/C45),"N/A")</f>
        <v>0.24222222222222223</v>
      </c>
      <c r="P45" s="10"/>
    </row>
    <row r="46" spans="2:16" ht="15.75" x14ac:dyDescent="0.25">
      <c r="B46" s="42" t="s">
        <v>36</v>
      </c>
      <c r="C46" s="9">
        <v>-531</v>
      </c>
      <c r="D46" s="33">
        <f ca="1">C46/$D$18</f>
        <v>-1.259126722844451E-2</v>
      </c>
      <c r="E46" s="34"/>
      <c r="F46" s="9">
        <v>-603</v>
      </c>
      <c r="G46" s="7"/>
      <c r="H46" s="33">
        <v>-1.3644416924839682E-2</v>
      </c>
      <c r="I46" s="34"/>
      <c r="J46" s="9">
        <v>-650</v>
      </c>
      <c r="K46" s="33">
        <f ca="1">J46/$K$18</f>
        <v>-1.4589692943077753E-2</v>
      </c>
      <c r="L46" s="9">
        <f t="shared" si="21"/>
        <v>47</v>
      </c>
      <c r="M46" s="33">
        <f t="shared" ref="M46:M47" si="23">IF(OR(AND(F46&lt;0,J46&lt;0),AND(F46&gt;0,J46&gt;0)),IF(ISERR((+F46-J46)/J46),"N/A",(+F46-J46)/-J46),"N/A")</f>
        <v>7.2307692307692309E-2</v>
      </c>
      <c r="N46" s="9">
        <f t="shared" si="22"/>
        <v>-72</v>
      </c>
      <c r="O46" s="33">
        <f t="shared" ref="O46:O47" si="24">IF(OR(AND(F46&lt;0,C46&lt;0),AND(F46&gt;0,C46&gt;0)),IF(ISERR((+F46-C46)/C46),"N/A",(+F46-C46)/-C46),"N/A")</f>
        <v>-0.13559322033898305</v>
      </c>
      <c r="P46" s="10"/>
    </row>
    <row r="47" spans="2:16" ht="15.75" x14ac:dyDescent="0.25">
      <c r="B47" s="85" t="s">
        <v>37</v>
      </c>
      <c r="C47" s="64">
        <v>-722</v>
      </c>
      <c r="D47" s="65">
        <f ca="1">C47/$D$18</f>
        <v>-1.7120329451858637E-2</v>
      </c>
      <c r="E47" s="83"/>
      <c r="F47" s="64">
        <v>-1221</v>
      </c>
      <c r="G47" s="67"/>
      <c r="H47" s="65">
        <v>-2.7628247206018662E-2</v>
      </c>
      <c r="I47" s="83"/>
      <c r="J47" s="64">
        <v>-1320</v>
      </c>
      <c r="K47" s="65">
        <f ca="1">J47/$K$18</f>
        <v>-2.9628299515173279E-2</v>
      </c>
      <c r="L47" s="64">
        <f t="shared" si="21"/>
        <v>99</v>
      </c>
      <c r="M47" s="65">
        <f t="shared" si="23"/>
        <v>7.4999999999999997E-2</v>
      </c>
      <c r="N47" s="64">
        <f t="shared" si="22"/>
        <v>-499</v>
      </c>
      <c r="O47" s="65">
        <f t="shared" si="24"/>
        <v>-0.69113573407202211</v>
      </c>
      <c r="P47" s="10"/>
    </row>
    <row r="48" spans="2:16" ht="15.75" x14ac:dyDescent="0.25">
      <c r="B48" s="32"/>
      <c r="C48" s="53"/>
      <c r="D48" s="54"/>
      <c r="E48" s="34"/>
      <c r="F48" s="53"/>
      <c r="G48" s="12"/>
      <c r="H48" s="54"/>
      <c r="I48" s="34"/>
      <c r="J48" s="53"/>
      <c r="K48" s="54"/>
      <c r="L48" s="53"/>
      <c r="M48" s="54"/>
      <c r="N48" s="53"/>
      <c r="O48" s="54"/>
      <c r="P48" s="10"/>
    </row>
    <row r="49" spans="2:16" ht="15.75" x14ac:dyDescent="0.25">
      <c r="B49" s="32" t="s">
        <v>38</v>
      </c>
      <c r="C49" s="9">
        <f>C42+SUM(C45:C47)</f>
        <v>7869.0856500000009</v>
      </c>
      <c r="D49" s="33">
        <f ca="1">C49/$D$18</f>
        <v>0.18659465209541992</v>
      </c>
      <c r="E49" s="34"/>
      <c r="F49" s="9">
        <f>F42+SUM(F45:F47)</f>
        <v>9025.608189999999</v>
      </c>
      <c r="G49" s="7"/>
      <c r="H49" s="33">
        <v>0.20422746458475563</v>
      </c>
      <c r="I49" s="34"/>
      <c r="J49" s="9">
        <f>J42+SUM(J45:J47)</f>
        <v>8999.6855500000001</v>
      </c>
      <c r="K49" s="33">
        <f ca="1">J49/$K$18</f>
        <v>0.2020040750134674</v>
      </c>
      <c r="L49" s="9">
        <f>SUM(L42:L47)</f>
        <v>-211.90068000000019</v>
      </c>
      <c r="M49" s="33">
        <f>IF(OR(AND(F49&lt;0,J49&lt;0),AND(F49&gt;0,J49&gt;0)),IF(ISERR((+F49-J49)/J49),"N/A",(+F49-J49)/J49),"N/A")</f>
        <v>2.8803939710981196E-3</v>
      </c>
      <c r="N49" s="9">
        <f>SUM(N42:N47)</f>
        <v>1672.8587599999987</v>
      </c>
      <c r="O49" s="33">
        <f t="shared" ref="O49" si="25">IF(OR(AND(F49&lt;0,C49&lt;0),AND(F49&gt;0,C49&gt;0)),IF(ISERR((+F49-C49)/C49),"N/A",(+F49-C49)/C49),"N/A")</f>
        <v>0.14697038403693038</v>
      </c>
      <c r="P49" s="10"/>
    </row>
    <row r="50" spans="2:16" ht="15.75" x14ac:dyDescent="0.25">
      <c r="B50" s="32"/>
      <c r="C50" s="9"/>
      <c r="D50" s="33"/>
      <c r="E50" s="34"/>
      <c r="F50" s="9"/>
      <c r="G50" s="7"/>
      <c r="H50" s="33"/>
      <c r="I50" s="34"/>
      <c r="J50" s="9"/>
      <c r="K50" s="33"/>
      <c r="L50" s="9"/>
      <c r="M50" s="33"/>
      <c r="N50" s="9"/>
      <c r="O50" s="33"/>
      <c r="P50" s="10"/>
    </row>
    <row r="51" spans="2:16" ht="15.75" x14ac:dyDescent="0.25">
      <c r="B51" s="86" t="s">
        <v>39</v>
      </c>
      <c r="C51" s="87">
        <v>-1050</v>
      </c>
      <c r="D51" s="88">
        <f ca="1">C51/$D$18</f>
        <v>-2.4897986044946772E-2</v>
      </c>
      <c r="E51" s="89"/>
      <c r="F51" s="87">
        <v>-2112</v>
      </c>
      <c r="G51" s="90"/>
      <c r="H51" s="88">
        <v>-4.7789400572572818E-2</v>
      </c>
      <c r="I51" s="89"/>
      <c r="J51" s="87">
        <v>-2110</v>
      </c>
      <c r="K51" s="88">
        <f ca="1">J51/$K$18</f>
        <v>-4.7360387861375475E-2</v>
      </c>
      <c r="L51" s="87">
        <f t="shared" ref="L51" si="26">(+F51-J51)</f>
        <v>-2</v>
      </c>
      <c r="M51" s="88">
        <f t="shared" ref="M51" si="27">IF(OR(AND(F51&lt;0,J51&lt;0),AND(F51&gt;0,J51&gt;0)),IF(ISERR((+F51-J51)/J51),"N/A",(+F51-J51)/-J51),"N/A")</f>
        <v>-9.4786729857819908E-4</v>
      </c>
      <c r="N51" s="87">
        <f t="shared" ref="N51" si="28">F51-C51</f>
        <v>-1062</v>
      </c>
      <c r="O51" s="88">
        <f t="shared" ref="O51" si="29">IF(OR(AND(F51&lt;0,C51&lt;0),AND(F51&gt;0,C51&gt;0)),IF(ISERR((+F51-C51)/C51),"N/A",(+F51-C51)/-C51),"N/A")</f>
        <v>-1.0114285714285713</v>
      </c>
      <c r="P51" s="10"/>
    </row>
    <row r="52" spans="2:16" ht="16.5" thickBot="1" x14ac:dyDescent="0.3">
      <c r="B52" s="32"/>
      <c r="C52" s="53"/>
      <c r="D52" s="33"/>
      <c r="E52" s="34"/>
      <c r="F52" s="53"/>
      <c r="G52" s="12"/>
      <c r="H52" s="33"/>
      <c r="I52" s="34"/>
      <c r="J52" s="53"/>
      <c r="K52" s="33"/>
      <c r="L52" s="53"/>
      <c r="M52" s="33"/>
      <c r="N52" s="53"/>
      <c r="O52" s="33"/>
      <c r="P52" s="10"/>
    </row>
    <row r="53" spans="2:16" ht="16.5" thickBot="1" x14ac:dyDescent="0.3">
      <c r="B53" s="91" t="s">
        <v>40</v>
      </c>
      <c r="C53" s="92">
        <f>C49+C51</f>
        <v>6819.0856500000009</v>
      </c>
      <c r="D53" s="93">
        <f ca="1">C53/$D$18</f>
        <v>0.16169666605047314</v>
      </c>
      <c r="E53" s="94"/>
      <c r="F53" s="92">
        <f>F49+F51</f>
        <v>6913.608189999999</v>
      </c>
      <c r="G53" s="95"/>
      <c r="H53" s="93">
        <v>0.1564380640121828</v>
      </c>
      <c r="I53" s="94"/>
      <c r="J53" s="92">
        <f>J49+J51</f>
        <v>6889.6855500000001</v>
      </c>
      <c r="K53" s="93">
        <f ca="1">J53/$K$18</f>
        <v>0.15464368715209195</v>
      </c>
      <c r="L53" s="92">
        <f>+F53-J53</f>
        <v>23.922639999998864</v>
      </c>
      <c r="M53" s="93">
        <f>IF(OR(AND(F53&lt;0,J53&lt;0),AND(F53&gt;0,J53&gt;0)),IF(ISERR((+F53-J53)/J53),"N/A",(+F53-J53)/J53),"N/A")</f>
        <v>3.4722397453972138E-3</v>
      </c>
      <c r="N53" s="92">
        <f>+F53-C53</f>
        <v>94.522539999998116</v>
      </c>
      <c r="O53" s="93">
        <f t="shared" ref="O53" si="30">IF(OR(AND(F53&lt;0,C53&lt;0),AND(F53&gt;0,C53&gt;0)),IF(ISERR((+F53-C53)/C53),"N/A",(+F53-C53)/C53),"N/A")</f>
        <v>1.3861468362697292E-2</v>
      </c>
      <c r="P53" s="10"/>
    </row>
    <row r="54" spans="2:16" ht="15.75" x14ac:dyDescent="0.25">
      <c r="B54" s="14"/>
      <c r="C54" s="9"/>
      <c r="D54" s="33"/>
      <c r="E54" s="34"/>
      <c r="F54" s="9"/>
      <c r="G54" s="7"/>
      <c r="H54" s="33"/>
      <c r="I54" s="34"/>
      <c r="J54" s="9"/>
      <c r="K54" s="33"/>
      <c r="L54" s="9"/>
      <c r="M54" s="33"/>
      <c r="N54" s="9"/>
      <c r="O54" s="33"/>
      <c r="P54" s="10"/>
    </row>
    <row r="55" spans="2:16" ht="15.75" x14ac:dyDescent="0.25">
      <c r="B55" s="96" t="s">
        <v>41</v>
      </c>
      <c r="C55" s="97">
        <f>C53-C29-C30</f>
        <v>10480.085650000001</v>
      </c>
      <c r="D55" s="88">
        <f ca="1">C55/$D$18</f>
        <v>0.24850764406052089</v>
      </c>
      <c r="E55" s="98"/>
      <c r="F55" s="97">
        <f>F53-F29-F30</f>
        <v>10874.608189999999</v>
      </c>
      <c r="G55" s="99"/>
      <c r="H55" s="88">
        <v>0.24606581764284613</v>
      </c>
      <c r="I55" s="98"/>
      <c r="J55" s="97">
        <f>J53-J29-J30</f>
        <v>10789.68555</v>
      </c>
      <c r="K55" s="88">
        <f ca="1">J55/$K$18</f>
        <v>0.24218184481055846</v>
      </c>
      <c r="L55" s="97">
        <f>+F55-J55</f>
        <v>84.922639999998864</v>
      </c>
      <c r="M55" s="88">
        <f>IF(OR(AND(F55&lt;0,J55&lt;0),AND(F55&gt;0,J55&gt;0)),IF(ISERR((+F55-J55)/J55),"N/A",(+F55-J55)/J55),"N/A")</f>
        <v>7.8707242770387192E-3</v>
      </c>
      <c r="N55" s="97">
        <f>+F55-C55</f>
        <v>394.52253999999812</v>
      </c>
      <c r="O55" s="88">
        <f t="shared" ref="O55" si="31">IF(OR(AND(F55&lt;0,C55&lt;0),AND(F55&gt;0,C55&gt;0)),IF(ISERR((+F55-C55)/C55),"N/A",(+F55-C55)/C55),"N/A")</f>
        <v>3.7644972872907585E-2</v>
      </c>
      <c r="P55" s="10"/>
    </row>
    <row r="56" spans="2:16" ht="16.5" thickBot="1" x14ac:dyDescent="0.3">
      <c r="B56" s="100"/>
      <c r="C56" s="101"/>
      <c r="D56" s="102"/>
      <c r="E56" s="40"/>
      <c r="F56" s="101"/>
      <c r="G56" s="41"/>
      <c r="H56" s="102"/>
      <c r="I56" s="40"/>
      <c r="J56" s="101"/>
      <c r="K56" s="102"/>
      <c r="L56" s="101"/>
      <c r="M56" s="102"/>
      <c r="N56" s="101"/>
      <c r="O56" s="102"/>
      <c r="P56" s="103"/>
    </row>
  </sheetData>
  <mergeCells count="3">
    <mergeCell ref="B3:P3"/>
    <mergeCell ref="B4:P4"/>
    <mergeCell ref="B5:P5"/>
  </mergeCells>
  <hyperlinks>
    <hyperlink ref="G13" location="'1.1'!A1" display="ANEXO 1.1"/>
    <hyperlink ref="G32" location="'3'!A1" display="ANEXO 3"/>
    <hyperlink ref="G46" location="'5'!A1" display="ANEXO 5"/>
    <hyperlink ref="G51" location="'26.1'!A1" display="BG 26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2014-12-14T18:26:39Z</dcterms:created>
  <dcterms:modified xsi:type="dcterms:W3CDTF">2014-12-14T18:31:13Z</dcterms:modified>
</cp:coreProperties>
</file>