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/>
  </bookViews>
  <sheets>
    <sheet name="Ejemplo Flujo de Efectivo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U50" i="1" l="1"/>
  <c r="AV50" i="1"/>
  <c r="AW50" i="1"/>
  <c r="AX50" i="1"/>
  <c r="AY50" i="1"/>
  <c r="AZ50" i="1"/>
  <c r="BA50" i="1"/>
  <c r="BB50" i="1"/>
  <c r="BC50" i="1"/>
  <c r="BD50" i="1"/>
  <c r="BF51" i="1"/>
  <c r="BF52" i="1"/>
  <c r="BF53" i="1"/>
  <c r="AU54" i="1"/>
  <c r="AV54" i="1"/>
  <c r="AW54" i="1"/>
  <c r="AX54" i="1"/>
  <c r="AY54" i="1"/>
  <c r="AZ54" i="1"/>
  <c r="BA54" i="1"/>
  <c r="BB54" i="1"/>
  <c r="BC54" i="1"/>
  <c r="BD54" i="1"/>
  <c r="BF55" i="1"/>
  <c r="BF56" i="1"/>
  <c r="BF57" i="1"/>
  <c r="AU58" i="1"/>
  <c r="AV58" i="1"/>
  <c r="AW58" i="1"/>
  <c r="AX58" i="1"/>
  <c r="AY58" i="1"/>
  <c r="AZ58" i="1"/>
  <c r="BA58" i="1"/>
  <c r="BB58" i="1"/>
  <c r="BC58" i="1"/>
  <c r="BD58" i="1"/>
  <c r="BF59" i="1"/>
  <c r="BF60" i="1"/>
  <c r="BF61" i="1"/>
  <c r="AU62" i="1"/>
  <c r="AV62" i="1"/>
  <c r="AW62" i="1"/>
  <c r="AX62" i="1"/>
  <c r="AY62" i="1"/>
  <c r="AZ62" i="1"/>
  <c r="BA62" i="1"/>
  <c r="BB62" i="1"/>
  <c r="BC62" i="1"/>
  <c r="BD62" i="1"/>
  <c r="BF63" i="1"/>
  <c r="BF64" i="1"/>
  <c r="AU72" i="1"/>
  <c r="BF65" i="1"/>
  <c r="BD42" i="1"/>
  <c r="BC42" i="1"/>
  <c r="BB42" i="1"/>
  <c r="BB44" i="1" s="1"/>
  <c r="BA42" i="1"/>
  <c r="AZ42" i="1"/>
  <c r="AY42" i="1"/>
  <c r="AX42" i="1"/>
  <c r="AW42" i="1"/>
  <c r="AV42" i="1"/>
  <c r="AU42" i="1"/>
  <c r="BD41" i="1"/>
  <c r="BD44" i="1" s="1"/>
  <c r="BC41" i="1"/>
  <c r="BC44" i="1" s="1"/>
  <c r="BB41" i="1"/>
  <c r="BA41" i="1"/>
  <c r="BA44" i="1" s="1"/>
  <c r="AZ41" i="1"/>
  <c r="AZ44" i="1" s="1"/>
  <c r="AY41" i="1"/>
  <c r="AY44" i="1" s="1"/>
  <c r="AX41" i="1"/>
  <c r="AW41" i="1"/>
  <c r="AW44" i="1" s="1"/>
  <c r="AV41" i="1"/>
  <c r="AV44" i="1" s="1"/>
  <c r="AU41" i="1"/>
  <c r="AU44" i="1" s="1"/>
  <c r="BD32" i="1"/>
  <c r="BC32" i="1"/>
  <c r="BB32" i="1"/>
  <c r="BA32" i="1"/>
  <c r="AZ32" i="1"/>
  <c r="AY32" i="1"/>
  <c r="AX32" i="1"/>
  <c r="AW32" i="1"/>
  <c r="AV32" i="1"/>
  <c r="AU32" i="1"/>
  <c r="BD31" i="1"/>
  <c r="BC31" i="1"/>
  <c r="BB31" i="1"/>
  <c r="BA31" i="1"/>
  <c r="AZ31" i="1"/>
  <c r="AY31" i="1"/>
  <c r="AX31" i="1"/>
  <c r="AW31" i="1"/>
  <c r="AV31" i="1"/>
  <c r="AU31" i="1"/>
  <c r="BD30" i="1"/>
  <c r="BC30" i="1"/>
  <c r="BB30" i="1"/>
  <c r="BA30" i="1"/>
  <c r="AZ30" i="1"/>
  <c r="AY30" i="1"/>
  <c r="AX30" i="1"/>
  <c r="AW30" i="1"/>
  <c r="AV30" i="1"/>
  <c r="AU30" i="1"/>
  <c r="BD29" i="1"/>
  <c r="BC29" i="1"/>
  <c r="BB29" i="1"/>
  <c r="BA29" i="1"/>
  <c r="AZ29" i="1"/>
  <c r="AY29" i="1"/>
  <c r="AX29" i="1"/>
  <c r="AW29" i="1"/>
  <c r="AV29" i="1"/>
  <c r="AU29" i="1"/>
  <c r="BD28" i="1"/>
  <c r="BC28" i="1"/>
  <c r="BB28" i="1"/>
  <c r="BA28" i="1"/>
  <c r="AZ28" i="1"/>
  <c r="AY28" i="1"/>
  <c r="AX28" i="1"/>
  <c r="AW28" i="1"/>
  <c r="AV28" i="1"/>
  <c r="AU28" i="1"/>
  <c r="BD27" i="1"/>
  <c r="BC27" i="1"/>
  <c r="BB27" i="1"/>
  <c r="BA27" i="1"/>
  <c r="AZ27" i="1"/>
  <c r="AY27" i="1"/>
  <c r="AX27" i="1"/>
  <c r="AW27" i="1"/>
  <c r="AV27" i="1"/>
  <c r="AU27" i="1"/>
  <c r="BD26" i="1"/>
  <c r="BC26" i="1"/>
  <c r="BB26" i="1"/>
  <c r="BA26" i="1"/>
  <c r="AZ26" i="1"/>
  <c r="AY26" i="1"/>
  <c r="AX26" i="1"/>
  <c r="AW26" i="1"/>
  <c r="AV26" i="1"/>
  <c r="AU26" i="1"/>
  <c r="BD25" i="1"/>
  <c r="BD34" i="1" s="1"/>
  <c r="BC25" i="1"/>
  <c r="BB25" i="1"/>
  <c r="BA25" i="1"/>
  <c r="AZ25" i="1"/>
  <c r="AZ34" i="1" s="1"/>
  <c r="AY25" i="1"/>
  <c r="AX25" i="1"/>
  <c r="AW25" i="1"/>
  <c r="AV25" i="1"/>
  <c r="AV34" i="1" s="1"/>
  <c r="AU25" i="1"/>
  <c r="BD24" i="1"/>
  <c r="BC24" i="1"/>
  <c r="BC34" i="1" s="1"/>
  <c r="BB24" i="1"/>
  <c r="BB34" i="1" s="1"/>
  <c r="BA24" i="1"/>
  <c r="BA34" i="1" s="1"/>
  <c r="AZ24" i="1"/>
  <c r="AY24" i="1"/>
  <c r="AY34" i="1" s="1"/>
  <c r="AX24" i="1"/>
  <c r="AX34" i="1" s="1"/>
  <c r="AW24" i="1"/>
  <c r="AW34" i="1" s="1"/>
  <c r="AV24" i="1"/>
  <c r="AU24" i="1"/>
  <c r="AU34" i="1" s="1"/>
  <c r="BD22" i="1"/>
  <c r="BC22" i="1"/>
  <c r="BB22" i="1"/>
  <c r="BA22" i="1"/>
  <c r="AZ22" i="1"/>
  <c r="AY22" i="1"/>
  <c r="AX22" i="1"/>
  <c r="AW22" i="1"/>
  <c r="AV22" i="1"/>
  <c r="AU22" i="1"/>
  <c r="BD21" i="1"/>
  <c r="BC21" i="1"/>
  <c r="BB21" i="1"/>
  <c r="BA21" i="1"/>
  <c r="AZ21" i="1"/>
  <c r="AY21" i="1"/>
  <c r="AX21" i="1"/>
  <c r="AW21" i="1"/>
  <c r="AV21" i="1"/>
  <c r="AU21" i="1"/>
  <c r="BD20" i="1"/>
  <c r="BC20" i="1"/>
  <c r="BB20" i="1"/>
  <c r="BA20" i="1"/>
  <c r="BA23" i="1" s="1"/>
  <c r="AZ20" i="1"/>
  <c r="AY20" i="1"/>
  <c r="AY23" i="1" s="1"/>
  <c r="AY36" i="1" s="1"/>
  <c r="AX20" i="1"/>
  <c r="AW20" i="1"/>
  <c r="AW23" i="1" s="1"/>
  <c r="AW36" i="1" s="1"/>
  <c r="AV20" i="1"/>
  <c r="AU20" i="1"/>
  <c r="BF14" i="1"/>
  <c r="AU13" i="1"/>
  <c r="AV13" i="1" s="1"/>
  <c r="AW13" i="1" s="1"/>
  <c r="AX13" i="1" s="1"/>
  <c r="AY13" i="1" s="1"/>
  <c r="AZ13" i="1" s="1"/>
  <c r="BA13" i="1" s="1"/>
  <c r="BB13" i="1" s="1"/>
  <c r="BC13" i="1" s="1"/>
  <c r="BD13" i="1" s="1"/>
  <c r="AU12" i="1"/>
  <c r="AU9" i="1"/>
  <c r="AV9" i="1" s="1"/>
  <c r="AU68" i="1" l="1"/>
  <c r="BC68" i="1"/>
  <c r="BA36" i="1"/>
  <c r="BF58" i="1"/>
  <c r="BF68" i="1" s="1"/>
  <c r="AY68" i="1"/>
  <c r="BD68" i="1"/>
  <c r="AZ68" i="1"/>
  <c r="AV68" i="1"/>
  <c r="AX23" i="1"/>
  <c r="AX36" i="1" s="1"/>
  <c r="BB23" i="1"/>
  <c r="BB36" i="1" s="1"/>
  <c r="AX44" i="1"/>
  <c r="BC23" i="1"/>
  <c r="BC36" i="1" s="1"/>
  <c r="AV23" i="1"/>
  <c r="AV36" i="1" s="1"/>
  <c r="AZ23" i="1"/>
  <c r="BD23" i="1"/>
  <c r="BD36" i="1" s="1"/>
  <c r="AU16" i="1"/>
  <c r="BF21" i="1"/>
  <c r="BF22" i="1"/>
  <c r="BF25" i="1"/>
  <c r="BF26" i="1"/>
  <c r="BF27" i="1"/>
  <c r="BF29" i="1"/>
  <c r="BF30" i="1"/>
  <c r="BF31" i="1"/>
  <c r="BF42" i="1"/>
  <c r="BF20" i="1"/>
  <c r="BF28" i="1"/>
  <c r="BF32" i="1"/>
  <c r="AW68" i="1"/>
  <c r="BA68" i="1"/>
  <c r="AX68" i="1"/>
  <c r="BB68" i="1"/>
  <c r="BF13" i="1"/>
  <c r="AZ36" i="1"/>
  <c r="AW9" i="1"/>
  <c r="AV12" i="1"/>
  <c r="AW12" i="1" s="1"/>
  <c r="AX12" i="1" s="1"/>
  <c r="AY12" i="1" s="1"/>
  <c r="AZ12" i="1" s="1"/>
  <c r="BA12" i="1" s="1"/>
  <c r="BB12" i="1" s="1"/>
  <c r="BC12" i="1" s="1"/>
  <c r="BD12" i="1" s="1"/>
  <c r="AU23" i="1"/>
  <c r="AU36" i="1" s="1"/>
  <c r="BF41" i="1"/>
  <c r="BF24" i="1"/>
  <c r="BF44" i="1" l="1"/>
  <c r="BF23" i="1"/>
  <c r="AV16" i="1"/>
  <c r="AV38" i="1" s="1"/>
  <c r="AV46" i="1" s="1"/>
  <c r="AV70" i="1" s="1"/>
  <c r="BF34" i="1"/>
  <c r="BF36" i="1" s="1"/>
  <c r="AU38" i="1"/>
  <c r="AU46" i="1" s="1"/>
  <c r="AU70" i="1" s="1"/>
  <c r="AU74" i="1" s="1"/>
  <c r="AV72" i="1" s="1"/>
  <c r="BF12" i="1"/>
  <c r="AX9" i="1"/>
  <c r="AW16" i="1"/>
  <c r="AV74" i="1" l="1"/>
  <c r="AW72" i="1" s="1"/>
  <c r="AY9" i="1"/>
  <c r="AX16" i="1"/>
  <c r="AX38" i="1" s="1"/>
  <c r="AX46" i="1" s="1"/>
  <c r="AX70" i="1" s="1"/>
  <c r="AW38" i="1"/>
  <c r="AW46" i="1" s="1"/>
  <c r="AW70" i="1" s="1"/>
  <c r="AW74" i="1" l="1"/>
  <c r="AX72" i="1" s="1"/>
  <c r="AX74" i="1" s="1"/>
  <c r="AY72" i="1" s="1"/>
  <c r="AY16" i="1"/>
  <c r="AY38" i="1" s="1"/>
  <c r="AY46" i="1" s="1"/>
  <c r="AY70" i="1" s="1"/>
  <c r="AZ9" i="1"/>
  <c r="AY74" i="1" l="1"/>
  <c r="AZ72" i="1" s="1"/>
  <c r="BA9" i="1"/>
  <c r="AZ16" i="1"/>
  <c r="AZ38" i="1" s="1"/>
  <c r="AZ46" i="1" s="1"/>
  <c r="AZ70" i="1" s="1"/>
  <c r="AZ74" i="1" l="1"/>
  <c r="BA72" i="1" s="1"/>
  <c r="BB9" i="1"/>
  <c r="BA16" i="1"/>
  <c r="BC9" i="1" l="1"/>
  <c r="BB16" i="1"/>
  <c r="BB38" i="1" s="1"/>
  <c r="BB46" i="1" s="1"/>
  <c r="BB70" i="1" s="1"/>
  <c r="BA38" i="1"/>
  <c r="BA46" i="1" s="1"/>
  <c r="BA70" i="1" s="1"/>
  <c r="BA74" i="1" s="1"/>
  <c r="BB72" i="1" s="1"/>
  <c r="BC16" i="1" l="1"/>
  <c r="BC38" i="1" s="1"/>
  <c r="BC46" i="1" s="1"/>
  <c r="BC70" i="1" s="1"/>
  <c r="BD9" i="1"/>
  <c r="BB74" i="1"/>
  <c r="BC72" i="1" s="1"/>
  <c r="BC74" i="1" l="1"/>
  <c r="BD72" i="1" s="1"/>
  <c r="BD16" i="1"/>
  <c r="BE16" i="1"/>
  <c r="BE36" i="1" s="1"/>
  <c r="BE9" i="1"/>
  <c r="BF9" i="1"/>
  <c r="BD38" i="1" l="1"/>
  <c r="BD46" i="1" s="1"/>
  <c r="BD70" i="1" s="1"/>
  <c r="BD74" i="1" s="1"/>
  <c r="BE38" i="1"/>
  <c r="BF16" i="1"/>
  <c r="BG16" i="1"/>
  <c r="BG9" i="1"/>
  <c r="BE46" i="1"/>
  <c r="BE68" i="1" s="1"/>
  <c r="BE44" i="1"/>
  <c r="BG38" i="1" l="1"/>
  <c r="BG36" i="1"/>
  <c r="BG46" i="1" l="1"/>
  <c r="BG44" i="1"/>
  <c r="BF70" i="1" l="1"/>
  <c r="BF74" i="1" s="1"/>
  <c r="BG68" i="1"/>
</calcChain>
</file>

<file path=xl/sharedStrings.xml><?xml version="1.0" encoding="utf-8"?>
<sst xmlns="http://schemas.openxmlformats.org/spreadsheetml/2006/main" count="56" uniqueCount="46">
  <si>
    <t>MILES DE PESOS</t>
  </si>
  <si>
    <t>Del 1°de Enero al 31 de Octubre 2014</t>
  </si>
  <si>
    <t>Acumulado</t>
  </si>
  <si>
    <t>Utilidad Neta</t>
  </si>
  <si>
    <t>Partidas aplicadas a resultados que no requieren la utilización de recursos</t>
  </si>
  <si>
    <t>Depreciación</t>
  </si>
  <si>
    <t>Amortización</t>
  </si>
  <si>
    <t>Otras partidas</t>
  </si>
  <si>
    <t>Recursos generados por la operación</t>
  </si>
  <si>
    <t>Capital Neto de Trabajo</t>
  </si>
  <si>
    <t>Inventarios</t>
  </si>
  <si>
    <t>Clientes</t>
  </si>
  <si>
    <t>Proveedores</t>
  </si>
  <si>
    <t>CNT Primario</t>
  </si>
  <si>
    <t>Deudores Diversos</t>
  </si>
  <si>
    <t xml:space="preserve">Impuestos por recuperar </t>
  </si>
  <si>
    <t>Intercompañías por Cobrar</t>
  </si>
  <si>
    <t>Activo Diferido</t>
  </si>
  <si>
    <t>Acreedores por Pagar</t>
  </si>
  <si>
    <t>Intercompañías por Pagar C.P.</t>
  </si>
  <si>
    <t>Pasivos por Pagar L.P.</t>
  </si>
  <si>
    <t>Intercompañías por Pagar L.P.</t>
  </si>
  <si>
    <t>Pasivo Laboral</t>
  </si>
  <si>
    <t>CNT Secundario</t>
  </si>
  <si>
    <t>Recursos Generados por CNT</t>
  </si>
  <si>
    <t>Recursos Generados por la Operación + CNT</t>
  </si>
  <si>
    <t>Activos fijos</t>
  </si>
  <si>
    <t>Activos Intangible</t>
  </si>
  <si>
    <t>Recursos Generados por actividades de Inversión</t>
  </si>
  <si>
    <t>Flujo Libre para pago de Deuda</t>
  </si>
  <si>
    <t>Financiamiento</t>
  </si>
  <si>
    <t>SIN COSTO CORTO PLAZO</t>
  </si>
  <si>
    <t>DEUDA FILIAL</t>
  </si>
  <si>
    <t>DEUDA AL CONSEJO</t>
  </si>
  <si>
    <t>DEUDA EXTERNO</t>
  </si>
  <si>
    <t>CON COSTO CORTO PLAZO</t>
  </si>
  <si>
    <t>SIN COSTO LARGO PLAZO</t>
  </si>
  <si>
    <t>CON COSTO LARGO PLAZO</t>
  </si>
  <si>
    <t>EMISION DE CAPITAL</t>
  </si>
  <si>
    <t>Recursos Generados por actividades de Financiamiento</t>
  </si>
  <si>
    <t>Aumento ó disminución de efectivo</t>
  </si>
  <si>
    <t>Saldo inicial Caja</t>
  </si>
  <si>
    <t>Saldo Final de caja</t>
  </si>
  <si>
    <t>Nota: Los recursos generados  por la operación no son igual al EBITDA debido a que se le agrega los rubros debajo de ebitda (financieros, otros, impuestos y cambiaria)</t>
  </si>
  <si>
    <t>INSTITUCIÓN EDUCATIVA</t>
  </si>
  <si>
    <t>Estado de Flujo de Efectivo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</si>
</sst>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 &quot;#,##0_);[Red]\(&quot;$ &quot;#,##0\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b/>
      <sz val="12"/>
      <color indexed="62"/>
      <name val="Arial"/>
      <family val="2"/>
    </font>
    <font>
      <sz val="10"/>
      <name val="MS Sans Serif"/>
      <family val="2"/>
    </font>
    <font>
      <i/>
      <sz val="12"/>
      <name val="Arial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44" fontId="8" fillId="0" borderId="0" applyFont="0" applyFill="0" applyBorder="0" applyAlignment="0" applyProtection="0"/>
    <xf numFmtId="0" fontId="10" fillId="0" borderId="0"/>
    <xf numFmtId="0" fontId="2" fillId="0" borderId="0"/>
    <xf numFmtId="0" fontId="1" fillId="0" borderId="0"/>
    <xf numFmtId="43" fontId="8" fillId="0" borderId="0" applyFont="0" applyFill="0" applyBorder="0" applyAlignment="0" applyProtection="0"/>
  </cellStyleXfs>
  <cellXfs count="59">
    <xf numFmtId="0" fontId="0" fillId="0" borderId="0" xfId="0"/>
    <xf numFmtId="0" fontId="3" fillId="2" borderId="0" xfId="2" applyFont="1" applyFill="1" applyAlignment="1">
      <alignment horizontal="center"/>
    </xf>
    <xf numFmtId="0" fontId="4" fillId="0" borderId="0" xfId="2" applyFont="1" applyAlignment="1">
      <alignment horizontal="center"/>
    </xf>
    <xf numFmtId="17" fontId="5" fillId="0" borderId="0" xfId="1" applyNumberFormat="1" applyFont="1" applyFill="1" applyAlignment="1">
      <alignment horizontal="center"/>
    </xf>
    <xf numFmtId="17" fontId="6" fillId="2" borderId="0" xfId="2" applyNumberFormat="1" applyFont="1" applyFill="1" applyAlignment="1">
      <alignment horizontal="center"/>
    </xf>
    <xf numFmtId="0" fontId="6" fillId="2" borderId="0" xfId="2" applyFont="1" applyFill="1" applyAlignment="1">
      <alignment horizontal="center"/>
    </xf>
    <xf numFmtId="17" fontId="5" fillId="4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0" xfId="1" applyFont="1" applyFill="1" applyAlignment="1">
      <alignment horizontal="left" indent="2"/>
    </xf>
    <xf numFmtId="0" fontId="7" fillId="3" borderId="0" xfId="1" applyFont="1" applyFill="1" applyAlignment="1">
      <alignment horizontal="left" indent="2"/>
    </xf>
    <xf numFmtId="0" fontId="9" fillId="0" borderId="1" xfId="2" applyFont="1" applyBorder="1"/>
    <xf numFmtId="164" fontId="5" fillId="0" borderId="2" xfId="3" applyNumberFormat="1" applyFont="1" applyFill="1" applyBorder="1"/>
    <xf numFmtId="0" fontId="5" fillId="3" borderId="2" xfId="1" applyFont="1" applyFill="1" applyBorder="1"/>
    <xf numFmtId="164" fontId="9" fillId="0" borderId="2" xfId="3" applyNumberFormat="1" applyFont="1" applyBorder="1"/>
    <xf numFmtId="164" fontId="9" fillId="0" borderId="2" xfId="3" applyNumberFormat="1" applyFont="1" applyFill="1" applyBorder="1"/>
    <xf numFmtId="164" fontId="9" fillId="0" borderId="3" xfId="2" applyNumberFormat="1" applyFont="1" applyBorder="1"/>
    <xf numFmtId="0" fontId="7" fillId="0" borderId="0" xfId="4" applyFont="1" applyFill="1" applyAlignment="1">
      <alignment horizontal="left" indent="2"/>
    </xf>
    <xf numFmtId="164" fontId="7" fillId="0" borderId="0" xfId="1" applyNumberFormat="1" applyFont="1" applyFill="1"/>
    <xf numFmtId="0" fontId="7" fillId="3" borderId="0" xfId="4" applyFont="1" applyFill="1" applyAlignment="1">
      <alignment horizontal="left" indent="2"/>
    </xf>
    <xf numFmtId="164" fontId="4" fillId="0" borderId="0" xfId="3" applyNumberFormat="1" applyFont="1"/>
    <xf numFmtId="164" fontId="4" fillId="0" borderId="0" xfId="3" applyNumberFormat="1" applyFont="1" applyFill="1"/>
    <xf numFmtId="0" fontId="9" fillId="0" borderId="1" xfId="2" applyFont="1" applyFill="1" applyBorder="1"/>
    <xf numFmtId="164" fontId="4" fillId="5" borderId="0" xfId="3" applyNumberFormat="1" applyFont="1" applyFill="1"/>
    <xf numFmtId="164" fontId="9" fillId="0" borderId="2" xfId="2" applyNumberFormat="1" applyFont="1" applyFill="1" applyBorder="1"/>
    <xf numFmtId="164" fontId="9" fillId="5" borderId="2" xfId="2" applyNumberFormat="1" applyFont="1" applyFill="1" applyBorder="1"/>
    <xf numFmtId="164" fontId="4" fillId="0" borderId="0" xfId="3" applyNumberFormat="1" applyFont="1" applyFill="1" applyBorder="1"/>
    <xf numFmtId="0" fontId="7" fillId="3" borderId="4" xfId="1" applyFont="1" applyFill="1" applyBorder="1" applyAlignment="1">
      <alignment horizontal="left" indent="2"/>
    </xf>
    <xf numFmtId="0" fontId="7" fillId="5" borderId="0" xfId="4" applyFont="1" applyFill="1" applyAlignment="1">
      <alignment horizontal="left" indent="2"/>
    </xf>
    <xf numFmtId="0" fontId="7" fillId="5" borderId="0" xfId="1" applyFont="1" applyFill="1" applyAlignment="1">
      <alignment horizontal="left" indent="2"/>
    </xf>
    <xf numFmtId="164" fontId="4" fillId="5" borderId="0" xfId="3" applyNumberFormat="1" applyFont="1" applyFill="1" applyBorder="1"/>
    <xf numFmtId="0" fontId="4" fillId="0" borderId="0" xfId="2" applyFont="1"/>
    <xf numFmtId="0" fontId="6" fillId="0" borderId="6" xfId="5" applyFont="1" applyFill="1" applyBorder="1"/>
    <xf numFmtId="0" fontId="4" fillId="0" borderId="0" xfId="2" applyFont="1" applyFill="1" applyAlignment="1">
      <alignment horizontal="left" indent="2"/>
    </xf>
    <xf numFmtId="37" fontId="6" fillId="0" borderId="0" xfId="2" applyNumberFormat="1" applyFont="1" applyBorder="1"/>
    <xf numFmtId="0" fontId="7" fillId="0" borderId="0" xfId="1" applyFont="1" applyFill="1" applyAlignment="1">
      <alignment horizontal="center"/>
    </xf>
    <xf numFmtId="0" fontId="6" fillId="0" borderId="0" xfId="2" applyFont="1" applyAlignment="1">
      <alignment horizontal="center"/>
    </xf>
    <xf numFmtId="0" fontId="7" fillId="0" borderId="0" xfId="1" applyFont="1" applyFill="1"/>
    <xf numFmtId="0" fontId="7" fillId="3" borderId="0" xfId="1" applyFont="1" applyFill="1"/>
    <xf numFmtId="164" fontId="7" fillId="0" borderId="0" xfId="3" applyNumberFormat="1" applyFont="1" applyFill="1"/>
    <xf numFmtId="164" fontId="11" fillId="0" borderId="0" xfId="3" applyNumberFormat="1" applyFont="1" applyFill="1"/>
    <xf numFmtId="0" fontId="5" fillId="3" borderId="2" xfId="4" applyFont="1" applyFill="1" applyBorder="1"/>
    <xf numFmtId="164" fontId="5" fillId="0" borderId="3" xfId="1" applyNumberFormat="1" applyFont="1" applyFill="1" applyBorder="1"/>
    <xf numFmtId="164" fontId="7" fillId="0" borderId="4" xfId="1" applyNumberFormat="1" applyFont="1" applyFill="1" applyBorder="1"/>
    <xf numFmtId="164" fontId="7" fillId="0" borderId="0" xfId="1" applyNumberFormat="1" applyFont="1" applyFill="1" applyBorder="1"/>
    <xf numFmtId="0" fontId="7" fillId="0" borderId="5" xfId="1" applyFont="1" applyFill="1" applyBorder="1"/>
    <xf numFmtId="164" fontId="7" fillId="5" borderId="0" xfId="1" applyNumberFormat="1" applyFont="1" applyFill="1"/>
    <xf numFmtId="0" fontId="5" fillId="0" borderId="0" xfId="1" applyFont="1" applyFill="1" applyBorder="1"/>
    <xf numFmtId="0" fontId="5" fillId="3" borderId="0" xfId="1" applyFont="1" applyFill="1" applyBorder="1"/>
    <xf numFmtId="164" fontId="5" fillId="0" borderId="0" xfId="1" applyNumberFormat="1" applyFont="1" applyFill="1" applyBorder="1"/>
    <xf numFmtId="164" fontId="5" fillId="0" borderId="0" xfId="3" applyNumberFormat="1" applyFont="1" applyFill="1" applyBorder="1"/>
    <xf numFmtId="164" fontId="5" fillId="0" borderId="7" xfId="3" applyNumberFormat="1" applyFont="1" applyFill="1" applyBorder="1"/>
    <xf numFmtId="0" fontId="5" fillId="3" borderId="7" xfId="1" applyFont="1" applyFill="1" applyBorder="1"/>
    <xf numFmtId="164" fontId="5" fillId="0" borderId="8" xfId="3" applyNumberFormat="1" applyFont="1" applyFill="1" applyBorder="1"/>
    <xf numFmtId="1" fontId="7" fillId="0" borderId="0" xfId="1" applyNumberFormat="1" applyFont="1" applyFill="1"/>
    <xf numFmtId="0" fontId="12" fillId="0" borderId="0" xfId="6" applyFont="1" applyAlignment="1"/>
    <xf numFmtId="0" fontId="12" fillId="0" borderId="0" xfId="6" applyFont="1" applyFill="1" applyAlignment="1"/>
    <xf numFmtId="164" fontId="12" fillId="0" borderId="0" xfId="6" applyNumberFormat="1" applyFont="1" applyFill="1" applyAlignment="1"/>
    <xf numFmtId="164" fontId="12" fillId="0" borderId="0" xfId="6" applyNumberFormat="1" applyFont="1" applyAlignment="1"/>
    <xf numFmtId="43" fontId="7" fillId="0" borderId="0" xfId="7" applyFont="1" applyFill="1"/>
  </cellXfs>
  <cellStyles count="8">
    <cellStyle name="Millares 19 6" xfId="7"/>
    <cellStyle name="Moneda 3 19" xfId="3"/>
    <cellStyle name="Normal" xfId="0" builtinId="0"/>
    <cellStyle name="Normal 15 4" xfId="2"/>
    <cellStyle name="Normal 2 2 11" xfId="4"/>
    <cellStyle name="Normal 3 10 2 2" xfId="1"/>
    <cellStyle name="Normal 3 4 12" xfId="5"/>
    <cellStyle name="Normal 8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ma%205%20Ejemplo%20de%20Estados%20Financi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de Resultados"/>
      <sheetName val="Balance General"/>
      <sheetName val="B-12"/>
    </sheetNames>
    <sheetDataSet>
      <sheetData sheetId="0">
        <row r="30">
          <cell r="F30">
            <v>-3550</v>
          </cell>
        </row>
        <row r="31">
          <cell r="F31">
            <v>-411</v>
          </cell>
        </row>
      </sheetData>
      <sheetData sheetId="1">
        <row r="12">
          <cell r="C12">
            <v>3651</v>
          </cell>
        </row>
        <row r="13">
          <cell r="C13">
            <v>6550</v>
          </cell>
          <cell r="D13">
            <v>6779.2499999999991</v>
          </cell>
          <cell r="E13">
            <v>6779.2499999999991</v>
          </cell>
          <cell r="F13">
            <v>6016.5237499999985</v>
          </cell>
          <cell r="G13">
            <v>6609.5237499999985</v>
          </cell>
          <cell r="H13">
            <v>6840.8570812499975</v>
          </cell>
          <cell r="I13">
            <v>7080.2870790937468</v>
          </cell>
          <cell r="J13">
            <v>7328.0971268620269</v>
          </cell>
          <cell r="K13">
            <v>7584.5805263021975</v>
          </cell>
          <cell r="L13">
            <v>7850.0408447227737</v>
          </cell>
        </row>
        <row r="14">
          <cell r="C14">
            <v>2220</v>
          </cell>
          <cell r="D14">
            <v>2297.6999999999998</v>
          </cell>
          <cell r="E14">
            <v>2297.6999999999998</v>
          </cell>
          <cell r="F14">
            <v>2378.1194999999998</v>
          </cell>
          <cell r="G14">
            <v>2378.1194999999998</v>
          </cell>
          <cell r="H14">
            <v>2461.3536824999996</v>
          </cell>
          <cell r="I14">
            <v>2547.5010613874992</v>
          </cell>
          <cell r="J14">
            <v>2636.6635985360617</v>
          </cell>
          <cell r="K14">
            <v>2728.9468244848235</v>
          </cell>
          <cell r="L14">
            <v>2824.459963341792</v>
          </cell>
        </row>
        <row r="15">
          <cell r="C15">
            <v>989</v>
          </cell>
          <cell r="D15">
            <v>989</v>
          </cell>
          <cell r="E15">
            <v>1023.6149999999999</v>
          </cell>
          <cell r="F15">
            <v>1059.4415249999997</v>
          </cell>
          <cell r="G15">
            <v>1096.5219783749997</v>
          </cell>
          <cell r="H15">
            <v>1134.9002476181245</v>
          </cell>
          <cell r="I15">
            <v>1174.6217562847587</v>
          </cell>
          <cell r="J15">
            <v>1215.7335177547252</v>
          </cell>
          <cell r="K15">
            <v>1258.2841908761404</v>
          </cell>
          <cell r="L15">
            <v>1302.3241375568052</v>
          </cell>
        </row>
        <row r="17">
          <cell r="C17">
            <v>2230</v>
          </cell>
          <cell r="D17">
            <v>2094.7499999999995</v>
          </cell>
          <cell r="E17">
            <v>2168.0662499999994</v>
          </cell>
          <cell r="F17">
            <v>2243.9485687499991</v>
          </cell>
          <cell r="G17">
            <v>2322.4867686562488</v>
          </cell>
          <cell r="H17">
            <v>2403.7738055592172</v>
          </cell>
          <cell r="I17">
            <v>2487.9058887537894</v>
          </cell>
          <cell r="J17">
            <v>2574.982594860172</v>
          </cell>
          <cell r="K17">
            <v>2665.1069856802778</v>
          </cell>
          <cell r="L17">
            <v>2758.3857301790872</v>
          </cell>
        </row>
        <row r="18">
          <cell r="C18">
            <v>3990</v>
          </cell>
          <cell r="D18">
            <v>2990</v>
          </cell>
          <cell r="E18">
            <v>2990</v>
          </cell>
          <cell r="F18">
            <v>3094.6499999999996</v>
          </cell>
          <cell r="G18">
            <v>3202.9627499999992</v>
          </cell>
          <cell r="H18">
            <v>3315.066446249999</v>
          </cell>
          <cell r="I18">
            <v>3431.0937718687487</v>
          </cell>
          <cell r="J18">
            <v>3551.1820538841548</v>
          </cell>
          <cell r="K18">
            <v>3675.4734257700998</v>
          </cell>
          <cell r="L18">
            <v>3804.1149956720528</v>
          </cell>
        </row>
        <row r="22">
          <cell r="C22">
            <v>65990</v>
          </cell>
          <cell r="D22">
            <v>68299.649999999994</v>
          </cell>
          <cell r="E22">
            <v>70690.137749999994</v>
          </cell>
          <cell r="F22">
            <v>73164.292571249985</v>
          </cell>
          <cell r="G22">
            <v>74164.292571249985</v>
          </cell>
          <cell r="H22">
            <v>75419.292571249985</v>
          </cell>
          <cell r="I22">
            <v>76695.292571249985</v>
          </cell>
          <cell r="J22">
            <v>77993.292571249985</v>
          </cell>
          <cell r="K22">
            <v>79313.292571249985</v>
          </cell>
          <cell r="L22">
            <v>80656.292571249985</v>
          </cell>
        </row>
        <row r="23">
          <cell r="C23">
            <v>10500</v>
          </cell>
          <cell r="D23">
            <v>10867.5</v>
          </cell>
          <cell r="E23">
            <v>10759.862499999999</v>
          </cell>
          <cell r="F23">
            <v>11136.457687499998</v>
          </cell>
          <cell r="G23">
            <v>11526.233706562498</v>
          </cell>
          <cell r="H23">
            <v>11929.651886292184</v>
          </cell>
          <cell r="I23">
            <v>12347.189702312409</v>
          </cell>
          <cell r="J23">
            <v>12779.341341893343</v>
          </cell>
          <cell r="K23">
            <v>13226.618288859609</v>
          </cell>
          <cell r="L23">
            <v>13689.549928969695</v>
          </cell>
        </row>
        <row r="33">
          <cell r="C33">
            <v>7112</v>
          </cell>
          <cell r="D33">
            <v>7360.9199999999992</v>
          </cell>
          <cell r="E33">
            <v>7618.5521999999983</v>
          </cell>
          <cell r="F33">
            <v>8373.2015269999974</v>
          </cell>
          <cell r="G33">
            <v>8666.2635804449965</v>
          </cell>
          <cell r="H33">
            <v>8969.5828057605704</v>
          </cell>
          <cell r="I33">
            <v>9283.5182039621905</v>
          </cell>
          <cell r="J33">
            <v>9608.4413411008663</v>
          </cell>
          <cell r="K33">
            <v>9944.7367880393958</v>
          </cell>
          <cell r="L33">
            <v>10292.802575620773</v>
          </cell>
        </row>
        <row r="34">
          <cell r="C34">
            <v>4550</v>
          </cell>
          <cell r="D34">
            <v>4709.25</v>
          </cell>
          <cell r="E34">
            <v>4874.0737499999996</v>
          </cell>
          <cell r="F34">
            <v>5044.6663312499995</v>
          </cell>
          <cell r="G34">
            <v>5221.2296528437491</v>
          </cell>
          <cell r="H34">
            <v>5403.9726906932801</v>
          </cell>
          <cell r="I34">
            <v>5593.1117348675443</v>
          </cell>
          <cell r="J34">
            <v>5788.8706455879083</v>
          </cell>
          <cell r="K34">
            <v>5991.4811181834848</v>
          </cell>
          <cell r="L34">
            <v>6201.1829573199066</v>
          </cell>
        </row>
        <row r="35">
          <cell r="C35">
            <v>3915</v>
          </cell>
          <cell r="D35">
            <v>4052.0249999999996</v>
          </cell>
          <cell r="E35">
            <v>4193.8458749999991</v>
          </cell>
          <cell r="F35">
            <v>4340.6304806249991</v>
          </cell>
          <cell r="G35">
            <v>4492.5525474468741</v>
          </cell>
          <cell r="H35">
            <v>4649.7918866075142</v>
          </cell>
          <cell r="I35">
            <v>4812.534602638777</v>
          </cell>
          <cell r="J35">
            <v>4980.9733137311341</v>
          </cell>
          <cell r="K35">
            <v>5155.3073797117231</v>
          </cell>
          <cell r="L35">
            <v>5335.7431380016333</v>
          </cell>
        </row>
        <row r="38">
          <cell r="C38">
            <v>10120</v>
          </cell>
          <cell r="D38">
            <v>10474.199999999999</v>
          </cell>
          <cell r="E38">
            <v>11340.796999999999</v>
          </cell>
          <cell r="F38">
            <v>11737.724894999998</v>
          </cell>
          <cell r="G38">
            <v>12148.545266324996</v>
          </cell>
          <cell r="H38">
            <v>12573.74435064637</v>
          </cell>
          <cell r="I38">
            <v>13013.825402918992</v>
          </cell>
          <cell r="J38">
            <v>13469.309292021157</v>
          </cell>
          <cell r="K38">
            <v>13940.735117241897</v>
          </cell>
          <cell r="L38">
            <v>14428.660846345361</v>
          </cell>
        </row>
        <row r="39">
          <cell r="C39">
            <v>15910</v>
          </cell>
          <cell r="D39">
            <v>16466.849999999999</v>
          </cell>
          <cell r="E39">
            <v>17043.189749999998</v>
          </cell>
          <cell r="F39">
            <v>17639.701391249997</v>
          </cell>
          <cell r="G39">
            <v>18257.090939943744</v>
          </cell>
          <cell r="H39">
            <v>18896.089122841775</v>
          </cell>
          <cell r="I39">
            <v>19557.452242141237</v>
          </cell>
          <cell r="J39">
            <v>20241.963070616177</v>
          </cell>
          <cell r="K39">
            <v>20950.431778087743</v>
          </cell>
          <cell r="L39">
            <v>21683.696890320811</v>
          </cell>
        </row>
        <row r="40">
          <cell r="C40">
            <v>1007</v>
          </cell>
          <cell r="D40">
            <v>1042.2449999999999</v>
          </cell>
          <cell r="E40">
            <v>1078.7235749999998</v>
          </cell>
          <cell r="F40">
            <v>1116.4789001249997</v>
          </cell>
          <cell r="G40">
            <v>1155.5556616293745</v>
          </cell>
          <cell r="H40">
            <v>1196.0001097864026</v>
          </cell>
          <cell r="I40">
            <v>1237.8601136289267</v>
          </cell>
          <cell r="J40">
            <v>1281.185217605939</v>
          </cell>
          <cell r="K40">
            <v>1326.0267002221467</v>
          </cell>
          <cell r="L40">
            <v>1372.4376347299217</v>
          </cell>
        </row>
        <row r="50">
          <cell r="C50">
            <v>660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78"/>
  <sheetViews>
    <sheetView showGridLines="0" tabSelected="1" zoomScale="70" zoomScaleNormal="70" workbookViewId="0">
      <selection activeCell="AW81" sqref="AW81"/>
    </sheetView>
  </sheetViews>
  <sheetFormatPr baseColWidth="10" defaultRowHeight="15" outlineLevelRow="1" x14ac:dyDescent="0.2"/>
  <cols>
    <col min="1" max="1" width="1.28515625" style="34" customWidth="1"/>
    <col min="2" max="2" width="66" style="36" customWidth="1"/>
    <col min="3" max="3" width="12.28515625" style="36" hidden="1" customWidth="1"/>
    <col min="4" max="4" width="11.42578125" style="36" hidden="1" customWidth="1"/>
    <col min="5" max="8" width="12.28515625" style="36" hidden="1" customWidth="1"/>
    <col min="9" max="9" width="13.85546875" style="36" hidden="1" customWidth="1"/>
    <col min="10" max="14" width="12.28515625" style="36" hidden="1" customWidth="1"/>
    <col min="15" max="15" width="3.85546875" style="36" hidden="1" customWidth="1"/>
    <col min="16" max="25" width="17.140625" style="36" hidden="1" customWidth="1"/>
    <col min="26" max="26" width="14.7109375" style="36" hidden="1" customWidth="1"/>
    <col min="27" max="27" width="14.140625" style="36" hidden="1" customWidth="1"/>
    <col min="28" max="28" width="2.42578125" style="36" hidden="1" customWidth="1"/>
    <col min="29" max="46" width="14.7109375" style="36" hidden="1" customWidth="1"/>
    <col min="47" max="57" width="14.7109375" style="36" customWidth="1"/>
    <col min="58" max="58" width="17" style="36" bestFit="1" customWidth="1"/>
    <col min="59" max="59" width="15.5703125" style="36" bestFit="1" customWidth="1"/>
    <col min="60" max="70" width="17.140625" style="36" hidden="1" customWidth="1"/>
    <col min="71" max="71" width="1.7109375" style="36" hidden="1" customWidth="1"/>
    <col min="72" max="72" width="14.7109375" style="36" hidden="1" customWidth="1"/>
    <col min="73" max="73" width="17" style="36" hidden="1" customWidth="1"/>
    <col min="74" max="74" width="15.28515625" style="36" hidden="1" customWidth="1"/>
    <col min="75" max="76" width="0" style="36" hidden="1" customWidth="1"/>
    <col min="77" max="77" width="11.42578125" style="36"/>
    <col min="78" max="78" width="19.140625" style="36" bestFit="1" customWidth="1"/>
    <col min="79" max="16384" width="11.42578125" style="36"/>
  </cols>
  <sheetData>
    <row r="1" spans="1:74" ht="15.75" x14ac:dyDescent="0.25">
      <c r="B1" s="35" t="s">
        <v>44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</row>
    <row r="2" spans="1:74" x14ac:dyDescent="0.2">
      <c r="B2" s="1" t="s">
        <v>45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</row>
    <row r="3" spans="1:74" x14ac:dyDescent="0.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x14ac:dyDescent="0.2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x14ac:dyDescent="0.2">
      <c r="O5" s="37"/>
    </row>
    <row r="6" spans="1:74" ht="15.75" x14ac:dyDescent="0.25">
      <c r="A6" s="3"/>
      <c r="C6" s="3">
        <v>40179</v>
      </c>
      <c r="D6" s="3">
        <v>40210</v>
      </c>
      <c r="E6" s="3">
        <v>40238</v>
      </c>
      <c r="F6" s="3">
        <v>40269</v>
      </c>
      <c r="G6" s="3">
        <v>40299</v>
      </c>
      <c r="H6" s="3">
        <v>40330</v>
      </c>
      <c r="I6" s="3">
        <v>40360</v>
      </c>
      <c r="J6" s="3">
        <v>40391</v>
      </c>
      <c r="K6" s="3">
        <v>40422</v>
      </c>
      <c r="L6" s="3">
        <v>40452</v>
      </c>
      <c r="M6" s="3">
        <v>40483</v>
      </c>
      <c r="N6" s="3">
        <v>40513</v>
      </c>
      <c r="O6" s="37"/>
      <c r="P6" s="3">
        <v>40544</v>
      </c>
      <c r="Q6" s="3">
        <v>40575</v>
      </c>
      <c r="R6" s="3">
        <v>40603</v>
      </c>
      <c r="S6" s="3">
        <v>40634</v>
      </c>
      <c r="T6" s="3">
        <v>40664</v>
      </c>
      <c r="U6" s="3">
        <v>40695</v>
      </c>
      <c r="V6" s="3">
        <v>40725</v>
      </c>
      <c r="W6" s="3">
        <v>40756</v>
      </c>
      <c r="X6" s="3">
        <v>40787</v>
      </c>
      <c r="Y6" s="3">
        <v>40817</v>
      </c>
      <c r="Z6" s="3">
        <v>40848</v>
      </c>
      <c r="AA6" s="3">
        <v>40878</v>
      </c>
      <c r="AB6" s="3"/>
      <c r="AC6" s="3">
        <v>40909</v>
      </c>
      <c r="AD6" s="3">
        <v>40940</v>
      </c>
      <c r="AE6" s="3">
        <v>40969</v>
      </c>
      <c r="AF6" s="3">
        <v>41000</v>
      </c>
      <c r="AG6" s="3">
        <v>41030</v>
      </c>
      <c r="AH6" s="3">
        <v>41061</v>
      </c>
      <c r="AI6" s="3">
        <v>41091</v>
      </c>
      <c r="AJ6" s="3">
        <v>41122</v>
      </c>
      <c r="AK6" s="3">
        <v>41153</v>
      </c>
      <c r="AL6" s="3">
        <v>41183</v>
      </c>
      <c r="AM6" s="3">
        <v>41214</v>
      </c>
      <c r="AN6" s="3">
        <v>41244</v>
      </c>
      <c r="AO6" s="3">
        <v>41275</v>
      </c>
      <c r="AP6" s="3">
        <v>41306</v>
      </c>
      <c r="AQ6" s="3">
        <v>41334</v>
      </c>
      <c r="AR6" s="3">
        <v>41365</v>
      </c>
      <c r="AS6" s="3">
        <v>41395</v>
      </c>
      <c r="AT6" s="3">
        <v>41426</v>
      </c>
      <c r="AU6" s="4">
        <v>41640</v>
      </c>
      <c r="AV6" s="4">
        <v>41671</v>
      </c>
      <c r="AW6" s="4">
        <v>41699</v>
      </c>
      <c r="AX6" s="4">
        <v>41730</v>
      </c>
      <c r="AY6" s="4">
        <v>41760</v>
      </c>
      <c r="AZ6" s="4">
        <v>41791</v>
      </c>
      <c r="BA6" s="4">
        <v>41821</v>
      </c>
      <c r="BB6" s="4">
        <v>41852</v>
      </c>
      <c r="BC6" s="4">
        <v>41883</v>
      </c>
      <c r="BD6" s="4">
        <v>41913</v>
      </c>
      <c r="BE6" s="4"/>
      <c r="BF6" s="5" t="s">
        <v>2</v>
      </c>
      <c r="BH6" s="3"/>
      <c r="BI6" s="6">
        <v>40969</v>
      </c>
      <c r="BJ6" s="6">
        <v>41000</v>
      </c>
      <c r="BK6" s="3">
        <v>41030</v>
      </c>
      <c r="BL6" s="3">
        <v>41061</v>
      </c>
      <c r="BM6" s="3">
        <v>41091</v>
      </c>
      <c r="BN6" s="3">
        <v>41122</v>
      </c>
      <c r="BO6" s="3">
        <v>41153</v>
      </c>
      <c r="BP6" s="3">
        <v>41183</v>
      </c>
      <c r="BQ6" s="3">
        <v>41214</v>
      </c>
      <c r="BR6" s="3">
        <v>41244</v>
      </c>
      <c r="BS6" s="3"/>
      <c r="BT6" s="3"/>
      <c r="BU6" s="7" t="s">
        <v>2</v>
      </c>
    </row>
    <row r="7" spans="1:74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17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38"/>
      <c r="BT7" s="38"/>
      <c r="BU7" s="17"/>
    </row>
    <row r="8" spans="1:74" ht="15.75" thickBot="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9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17"/>
      <c r="BG8" s="17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17"/>
      <c r="BT8" s="17"/>
      <c r="BU8" s="17"/>
      <c r="BV8" s="17"/>
    </row>
    <row r="9" spans="1:74" ht="16.5" thickBot="1" x14ac:dyDescent="0.3">
      <c r="B9" s="10" t="s">
        <v>3</v>
      </c>
      <c r="C9" s="11">
        <v>3078.5413399999989</v>
      </c>
      <c r="D9" s="11">
        <v>-661.40098000000069</v>
      </c>
      <c r="E9" s="11">
        <v>-1007.1393400000013</v>
      </c>
      <c r="F9" s="11">
        <v>335.84173000000004</v>
      </c>
      <c r="G9" s="11">
        <v>-1391.2414500000045</v>
      </c>
      <c r="H9" s="11">
        <v>-1409.8934200000031</v>
      </c>
      <c r="I9" s="11">
        <v>-824.8458099999998</v>
      </c>
      <c r="J9" s="11">
        <v>-633.05288000000598</v>
      </c>
      <c r="K9" s="11">
        <v>-374.45812999999953</v>
      </c>
      <c r="L9" s="11">
        <v>2066.1312200000016</v>
      </c>
      <c r="M9" s="11">
        <v>-731.57628999999918</v>
      </c>
      <c r="N9" s="11">
        <v>-1887.11932</v>
      </c>
      <c r="O9" s="12"/>
      <c r="P9" s="11">
        <v>291.83304000000106</v>
      </c>
      <c r="Q9" s="11">
        <v>-1121.8831399999981</v>
      </c>
      <c r="R9" s="11">
        <v>-258.69525000000192</v>
      </c>
      <c r="S9" s="11">
        <v>38.462829999997609</v>
      </c>
      <c r="T9" s="11">
        <v>375.22930000000008</v>
      </c>
      <c r="U9" s="11">
        <v>-1078.45498</v>
      </c>
      <c r="V9" s="11">
        <v>-700.3487299999988</v>
      </c>
      <c r="W9" s="11">
        <v>1917.8954599999988</v>
      </c>
      <c r="X9" s="11">
        <v>3246.1826400000018</v>
      </c>
      <c r="Y9" s="11">
        <v>2619.9127500000004</v>
      </c>
      <c r="Z9" s="13">
        <v>2357.9594300000003</v>
      </c>
      <c r="AA9" s="13">
        <v>3846.8579800000016</v>
      </c>
      <c r="AB9" s="14"/>
      <c r="AC9" s="13">
        <v>291.83304000000106</v>
      </c>
      <c r="AD9" s="14">
        <v>-1121.8831399999981</v>
      </c>
      <c r="AE9" s="14">
        <v>-258.69525000000192</v>
      </c>
      <c r="AF9" s="14">
        <v>38.462829999997609</v>
      </c>
      <c r="AG9" s="14">
        <v>375.22930000000008</v>
      </c>
      <c r="AH9" s="14">
        <v>-1078.45498</v>
      </c>
      <c r="AI9" s="14">
        <v>-700.3487299999988</v>
      </c>
      <c r="AJ9" s="14">
        <v>1917.8954599999988</v>
      </c>
      <c r="AK9" s="14">
        <v>3246.1826400000018</v>
      </c>
      <c r="AL9" s="14">
        <v>2619.9127500000004</v>
      </c>
      <c r="AM9" s="14">
        <v>2357.9594300000003</v>
      </c>
      <c r="AN9" s="14">
        <v>3846.8579800000016</v>
      </c>
      <c r="AO9" s="14">
        <v>2661.0108199999991</v>
      </c>
      <c r="AP9" s="14">
        <v>7414.6866100000016</v>
      </c>
      <c r="AQ9" s="14">
        <v>2913.4560399999968</v>
      </c>
      <c r="AR9" s="14">
        <v>2657.0946799999988</v>
      </c>
      <c r="AS9" s="14">
        <v>2561.8572699999986</v>
      </c>
      <c r="AT9" s="14">
        <v>1210.1545699999972</v>
      </c>
      <c r="AU9" s="14">
        <f>'[1]Balance General'!C50</f>
        <v>660</v>
      </c>
      <c r="AV9" s="14">
        <f>AU9</f>
        <v>660</v>
      </c>
      <c r="AW9" s="14">
        <f t="shared" ref="AW9:BD9" si="0">AV9</f>
        <v>660</v>
      </c>
      <c r="AX9" s="14">
        <f t="shared" si="0"/>
        <v>660</v>
      </c>
      <c r="AY9" s="14">
        <f t="shared" si="0"/>
        <v>660</v>
      </c>
      <c r="AZ9" s="14">
        <f t="shared" si="0"/>
        <v>660</v>
      </c>
      <c r="BA9" s="14">
        <f t="shared" si="0"/>
        <v>660</v>
      </c>
      <c r="BB9" s="14">
        <f t="shared" si="0"/>
        <v>660</v>
      </c>
      <c r="BC9" s="14">
        <f t="shared" si="0"/>
        <v>660</v>
      </c>
      <c r="BD9" s="14">
        <f t="shared" si="0"/>
        <v>660</v>
      </c>
      <c r="BE9" s="14">
        <f>+BD9</f>
        <v>660</v>
      </c>
      <c r="BF9" s="13">
        <f>SUM(AU9:BD9)</f>
        <v>6600</v>
      </c>
      <c r="BG9" s="15">
        <f>+BF9</f>
        <v>6600</v>
      </c>
      <c r="BH9" s="13"/>
      <c r="BI9" s="13">
        <v>-258.69525000000192</v>
      </c>
      <c r="BJ9" s="13">
        <v>38.462829999997609</v>
      </c>
      <c r="BK9" s="13">
        <v>375.22930000000008</v>
      </c>
      <c r="BL9" s="13">
        <v>-1078.45498</v>
      </c>
      <c r="BM9" s="13">
        <v>-700.3487299999988</v>
      </c>
      <c r="BN9" s="13">
        <v>1917.8954599999988</v>
      </c>
      <c r="BO9" s="13">
        <v>3246.1826400000018</v>
      </c>
      <c r="BP9" s="13">
        <v>2620</v>
      </c>
      <c r="BQ9" s="13">
        <v>2357.9594300000003</v>
      </c>
      <c r="BR9" s="13">
        <v>3846.8579800000016</v>
      </c>
      <c r="BS9" s="13"/>
      <c r="BT9" s="13">
        <v>3846.8579800000016</v>
      </c>
      <c r="BU9" s="13">
        <v>232381.07662000001</v>
      </c>
      <c r="BV9" s="15">
        <v>232381.07662000001</v>
      </c>
    </row>
    <row r="10" spans="1:74" x14ac:dyDescent="0.2">
      <c r="B10" s="30" t="s">
        <v>4</v>
      </c>
      <c r="O10" s="37"/>
      <c r="BF10" s="39"/>
      <c r="BG10" s="38"/>
      <c r="BT10" s="39"/>
      <c r="BU10" s="39"/>
      <c r="BV10" s="38"/>
    </row>
    <row r="11" spans="1:74" x14ac:dyDescent="0.2">
      <c r="O11" s="37"/>
      <c r="BF11" s="38"/>
      <c r="BG11" s="38"/>
      <c r="BT11" s="38"/>
      <c r="BU11" s="38"/>
      <c r="BV11" s="38"/>
    </row>
    <row r="12" spans="1:74" x14ac:dyDescent="0.2">
      <c r="B12" s="16" t="s">
        <v>5</v>
      </c>
      <c r="C12" s="17">
        <v>691.69276999999988</v>
      </c>
      <c r="D12" s="17">
        <v>718.58389</v>
      </c>
      <c r="E12" s="17">
        <v>721.26711</v>
      </c>
      <c r="F12" s="17">
        <v>718.31963999999994</v>
      </c>
      <c r="G12" s="17">
        <v>723.32147999999995</v>
      </c>
      <c r="H12" s="17">
        <v>721.52826999999991</v>
      </c>
      <c r="I12" s="17">
        <v>726.78000999999995</v>
      </c>
      <c r="J12" s="17">
        <v>715.88256000000035</v>
      </c>
      <c r="K12" s="17">
        <v>749.19970999999998</v>
      </c>
      <c r="L12" s="17">
        <v>748.55978000000005</v>
      </c>
      <c r="M12" s="17">
        <v>733.72098000000005</v>
      </c>
      <c r="N12" s="17">
        <v>730.93616999999995</v>
      </c>
      <c r="O12" s="18"/>
      <c r="P12" s="17">
        <v>740.13616999999999</v>
      </c>
      <c r="Q12" s="17">
        <v>748.01851999999997</v>
      </c>
      <c r="R12" s="17">
        <v>748.01851999999997</v>
      </c>
      <c r="S12" s="17">
        <v>748.01851999999997</v>
      </c>
      <c r="T12" s="17">
        <v>748.01851999999997</v>
      </c>
      <c r="U12" s="17">
        <v>748.01851999999997</v>
      </c>
      <c r="V12" s="17">
        <v>748.01851999999997</v>
      </c>
      <c r="W12" s="17">
        <v>748.01851999999997</v>
      </c>
      <c r="X12" s="17">
        <v>779.25495000000001</v>
      </c>
      <c r="Y12" s="17">
        <v>843.22950000000003</v>
      </c>
      <c r="Z12" s="19">
        <v>873.54173000000003</v>
      </c>
      <c r="AA12" s="19">
        <v>861.63243999999997</v>
      </c>
      <c r="AB12" s="20"/>
      <c r="AC12" s="19">
        <v>861.63243999999997</v>
      </c>
      <c r="AD12" s="20">
        <v>891</v>
      </c>
      <c r="AE12" s="20">
        <v>891</v>
      </c>
      <c r="AF12" s="20">
        <v>891</v>
      </c>
      <c r="AG12" s="20">
        <v>891</v>
      </c>
      <c r="AH12" s="20">
        <v>891</v>
      </c>
      <c r="AI12" s="20">
        <v>891</v>
      </c>
      <c r="AJ12" s="20">
        <v>890.90392999999995</v>
      </c>
      <c r="AK12" s="20">
        <v>888.93520999999998</v>
      </c>
      <c r="AL12" s="20">
        <v>888.83720999999991</v>
      </c>
      <c r="AM12" s="20">
        <v>888.9233200000001</v>
      </c>
      <c r="AN12" s="20">
        <v>888.9233200000001</v>
      </c>
      <c r="AO12" s="20">
        <v>888.9233200000001</v>
      </c>
      <c r="AP12" s="20">
        <v>888.9233200000001</v>
      </c>
      <c r="AQ12" s="20">
        <v>888.9233200000001</v>
      </c>
      <c r="AR12" s="20">
        <v>888.9233200000001</v>
      </c>
      <c r="AS12" s="20">
        <v>888.9233200000001</v>
      </c>
      <c r="AT12" s="20">
        <v>888.9233200000001</v>
      </c>
      <c r="AU12" s="20">
        <f>-'[1]Estado de Resultados'!F30/10</f>
        <v>355</v>
      </c>
      <c r="AV12" s="20">
        <f>AU12</f>
        <v>355</v>
      </c>
      <c r="AW12" s="20">
        <f t="shared" ref="AW12:BD13" si="1">AV12</f>
        <v>355</v>
      </c>
      <c r="AX12" s="20">
        <f t="shared" si="1"/>
        <v>355</v>
      </c>
      <c r="AY12" s="20">
        <f t="shared" si="1"/>
        <v>355</v>
      </c>
      <c r="AZ12" s="20">
        <f t="shared" si="1"/>
        <v>355</v>
      </c>
      <c r="BA12" s="20">
        <f t="shared" si="1"/>
        <v>355</v>
      </c>
      <c r="BB12" s="20">
        <f t="shared" si="1"/>
        <v>355</v>
      </c>
      <c r="BC12" s="20">
        <f t="shared" si="1"/>
        <v>355</v>
      </c>
      <c r="BD12" s="20">
        <f t="shared" si="1"/>
        <v>355</v>
      </c>
      <c r="BE12" s="20"/>
      <c r="BF12" s="19">
        <f>SUM(AU12:BD12)</f>
        <v>3550</v>
      </c>
      <c r="BG12" s="19"/>
      <c r="BH12" s="19"/>
      <c r="BI12" s="19">
        <v>891</v>
      </c>
      <c r="BJ12" s="19">
        <v>891</v>
      </c>
      <c r="BK12" s="19">
        <v>891</v>
      </c>
      <c r="BL12" s="19">
        <v>891</v>
      </c>
      <c r="BM12" s="19">
        <v>891</v>
      </c>
      <c r="BN12" s="19">
        <v>890.90392999999995</v>
      </c>
      <c r="BO12" s="19">
        <v>888.93520999999998</v>
      </c>
      <c r="BP12" s="19">
        <v>888.83720999999991</v>
      </c>
      <c r="BQ12" s="19">
        <v>888.9233200000001</v>
      </c>
      <c r="BR12" s="19">
        <v>888.9233200000001</v>
      </c>
      <c r="BS12" s="19"/>
      <c r="BT12" s="19"/>
      <c r="BU12" s="19">
        <v>52674.561260000002</v>
      </c>
      <c r="BV12" s="19"/>
    </row>
    <row r="13" spans="1:74" x14ac:dyDescent="0.2">
      <c r="B13" s="16" t="s">
        <v>6</v>
      </c>
      <c r="C13" s="17">
        <v>108.30199000000002</v>
      </c>
      <c r="D13" s="17">
        <v>109.82635000000001</v>
      </c>
      <c r="E13" s="17">
        <v>110.75653</v>
      </c>
      <c r="F13" s="17">
        <v>85.939009999999996</v>
      </c>
      <c r="G13" s="17">
        <v>85.939009999999996</v>
      </c>
      <c r="H13" s="17">
        <v>77.395379999999989</v>
      </c>
      <c r="I13" s="17">
        <v>64.898449999999997</v>
      </c>
      <c r="J13" s="17">
        <v>64.898520000000005</v>
      </c>
      <c r="K13" s="17">
        <v>94.833650000000006</v>
      </c>
      <c r="L13" s="17">
        <v>94.833650000000006</v>
      </c>
      <c r="M13" s="17">
        <v>116.61669000000001</v>
      </c>
      <c r="N13" s="17">
        <v>138.25368</v>
      </c>
      <c r="O13" s="18"/>
      <c r="P13" s="17">
        <v>137.24135000000001</v>
      </c>
      <c r="Q13" s="17">
        <v>143.57835</v>
      </c>
      <c r="R13" s="17">
        <v>144.76734999999999</v>
      </c>
      <c r="S13" s="17">
        <v>128.10068000000001</v>
      </c>
      <c r="T13" s="17">
        <v>134.31217999999998</v>
      </c>
      <c r="U13" s="17">
        <v>117.53022</v>
      </c>
      <c r="V13" s="17">
        <v>114.34916</v>
      </c>
      <c r="W13" s="17">
        <v>109.66441</v>
      </c>
      <c r="X13" s="17">
        <v>112.99767999999999</v>
      </c>
      <c r="Y13" s="17">
        <v>135.60146</v>
      </c>
      <c r="Z13" s="19">
        <v>135.60142999999999</v>
      </c>
      <c r="AA13" s="19">
        <v>135.60114999999999</v>
      </c>
      <c r="AB13" s="20"/>
      <c r="AC13" s="19">
        <v>135.60114999999999</v>
      </c>
      <c r="AD13" s="20">
        <v>129.26415</v>
      </c>
      <c r="AE13" s="20">
        <v>148.95533999999998</v>
      </c>
      <c r="AF13" s="20">
        <v>124.45139</v>
      </c>
      <c r="AG13" s="20">
        <v>124.45139</v>
      </c>
      <c r="AH13" s="20">
        <v>126.05072</v>
      </c>
      <c r="AI13" s="20">
        <v>124.99137</v>
      </c>
      <c r="AJ13" s="20">
        <v>129.26415</v>
      </c>
      <c r="AK13" s="20">
        <v>131.8005</v>
      </c>
      <c r="AL13" s="20">
        <v>121.63097</v>
      </c>
      <c r="AM13" s="20">
        <v>129.04840999999999</v>
      </c>
      <c r="AN13" s="20">
        <v>129.63499999999999</v>
      </c>
      <c r="AO13" s="20">
        <v>129.63499999999999</v>
      </c>
      <c r="AP13" s="20">
        <v>129.63499999999999</v>
      </c>
      <c r="AQ13" s="20">
        <v>129.63499999999999</v>
      </c>
      <c r="AR13" s="20">
        <v>129.63499999999999</v>
      </c>
      <c r="AS13" s="20">
        <v>130.00524999999999</v>
      </c>
      <c r="AT13" s="20">
        <v>129.99418</v>
      </c>
      <c r="AU13" s="20">
        <f>-'[1]Estado de Resultados'!F31/10</f>
        <v>41.1</v>
      </c>
      <c r="AV13" s="20">
        <f>AU13</f>
        <v>41.1</v>
      </c>
      <c r="AW13" s="20">
        <f t="shared" si="1"/>
        <v>41.1</v>
      </c>
      <c r="AX13" s="20">
        <f t="shared" si="1"/>
        <v>41.1</v>
      </c>
      <c r="AY13" s="20">
        <f t="shared" si="1"/>
        <v>41.1</v>
      </c>
      <c r="AZ13" s="20">
        <f t="shared" si="1"/>
        <v>41.1</v>
      </c>
      <c r="BA13" s="20">
        <f t="shared" si="1"/>
        <v>41.1</v>
      </c>
      <c r="BB13" s="20">
        <f t="shared" si="1"/>
        <v>41.1</v>
      </c>
      <c r="BC13" s="20">
        <f t="shared" si="1"/>
        <v>41.1</v>
      </c>
      <c r="BD13" s="20">
        <f t="shared" si="1"/>
        <v>41.1</v>
      </c>
      <c r="BE13" s="20"/>
      <c r="BF13" s="19">
        <f>SUM(AU13:BD13)</f>
        <v>411.00000000000006</v>
      </c>
      <c r="BG13" s="19"/>
      <c r="BH13" s="19"/>
      <c r="BI13" s="19">
        <v>148.95533999999998</v>
      </c>
      <c r="BJ13" s="19">
        <v>124.45139</v>
      </c>
      <c r="BK13" s="19">
        <v>124.45139</v>
      </c>
      <c r="BL13" s="19">
        <v>126.05072</v>
      </c>
      <c r="BM13" s="19">
        <v>124.99137</v>
      </c>
      <c r="BN13" s="19">
        <v>129.26415</v>
      </c>
      <c r="BO13" s="19">
        <v>131.8005</v>
      </c>
      <c r="BP13" s="19">
        <v>121.63097</v>
      </c>
      <c r="BQ13" s="19">
        <v>129.04840999999999</v>
      </c>
      <c r="BR13" s="19">
        <v>129.63499999999999</v>
      </c>
      <c r="BS13" s="19"/>
      <c r="BT13" s="19"/>
      <c r="BU13" s="19">
        <v>9628.6109400000005</v>
      </c>
      <c r="BV13" s="19"/>
    </row>
    <row r="14" spans="1:74" x14ac:dyDescent="0.2">
      <c r="B14" s="16" t="s">
        <v>7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/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9">
        <v>0</v>
      </c>
      <c r="AA14" s="19">
        <v>0</v>
      </c>
      <c r="AB14" s="20"/>
      <c r="AC14" s="19">
        <v>0</v>
      </c>
      <c r="AD14" s="20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>
        <v>0</v>
      </c>
      <c r="AM14" s="20">
        <v>0</v>
      </c>
      <c r="AN14" s="20">
        <v>0</v>
      </c>
      <c r="AO14" s="20">
        <v>0</v>
      </c>
      <c r="AP14" s="20">
        <v>0</v>
      </c>
      <c r="AQ14" s="20">
        <v>0</v>
      </c>
      <c r="AR14" s="20">
        <v>0</v>
      </c>
      <c r="AS14" s="20">
        <v>0</v>
      </c>
      <c r="AT14" s="20">
        <v>0</v>
      </c>
      <c r="AU14" s="20">
        <v>0</v>
      </c>
      <c r="AV14" s="20">
        <v>0</v>
      </c>
      <c r="AW14" s="20">
        <v>0</v>
      </c>
      <c r="AX14" s="20">
        <v>0</v>
      </c>
      <c r="AY14" s="20">
        <v>0</v>
      </c>
      <c r="AZ14" s="20">
        <v>0</v>
      </c>
      <c r="BA14" s="20">
        <v>0</v>
      </c>
      <c r="BB14" s="20">
        <v>0</v>
      </c>
      <c r="BC14" s="20">
        <v>0</v>
      </c>
      <c r="BD14" s="20">
        <v>0</v>
      </c>
      <c r="BE14" s="20"/>
      <c r="BF14" s="19">
        <f t="shared" ref="BF14" si="2">SUM(AU14:AV14)</f>
        <v>0</v>
      </c>
      <c r="BG14" s="19"/>
      <c r="BH14" s="19"/>
      <c r="BI14" s="19">
        <v>0</v>
      </c>
      <c r="BJ14" s="19">
        <v>0</v>
      </c>
      <c r="BK14" s="19">
        <v>0</v>
      </c>
      <c r="BL14" s="19">
        <v>0</v>
      </c>
      <c r="BM14" s="19">
        <v>0</v>
      </c>
      <c r="BN14" s="19">
        <v>0</v>
      </c>
      <c r="BO14" s="19">
        <v>0</v>
      </c>
      <c r="BP14" s="19">
        <v>0</v>
      </c>
      <c r="BQ14" s="19">
        <v>0</v>
      </c>
      <c r="BR14" s="19">
        <v>0</v>
      </c>
      <c r="BS14" s="19"/>
      <c r="BT14" s="19"/>
      <c r="BU14" s="19">
        <v>0</v>
      </c>
      <c r="BV14" s="19"/>
    </row>
    <row r="15" spans="1:74" ht="15.75" thickBot="1" x14ac:dyDescent="0.25">
      <c r="O15" s="37"/>
      <c r="BF15" s="38"/>
      <c r="BG15" s="38"/>
      <c r="BT15" s="38"/>
      <c r="BU15" s="38"/>
      <c r="BV15" s="38"/>
    </row>
    <row r="16" spans="1:74" ht="16.5" thickBot="1" x14ac:dyDescent="0.3">
      <c r="B16" s="21" t="s">
        <v>8</v>
      </c>
      <c r="C16" s="11">
        <v>3878.5360999999984</v>
      </c>
      <c r="D16" s="11">
        <v>167.0092599999993</v>
      </c>
      <c r="E16" s="11">
        <v>-175.11570000000131</v>
      </c>
      <c r="F16" s="11">
        <v>1140.1003800000001</v>
      </c>
      <c r="G16" s="11">
        <v>-581.98096000000464</v>
      </c>
      <c r="H16" s="11">
        <v>-610.96977000000311</v>
      </c>
      <c r="I16" s="11">
        <v>-33.167349999999857</v>
      </c>
      <c r="J16" s="11">
        <v>147.72819999999439</v>
      </c>
      <c r="K16" s="11">
        <v>469.57523000000049</v>
      </c>
      <c r="L16" s="11">
        <v>2909.5246500000017</v>
      </c>
      <c r="M16" s="11">
        <v>118.76138000000088</v>
      </c>
      <c r="N16" s="11">
        <v>-1017.92947</v>
      </c>
      <c r="O16" s="40"/>
      <c r="P16" s="11">
        <v>1169.2105600000011</v>
      </c>
      <c r="Q16" s="11">
        <v>-230.28626999999813</v>
      </c>
      <c r="R16" s="11">
        <v>634.09061999999801</v>
      </c>
      <c r="S16" s="11">
        <v>914.58202999999753</v>
      </c>
      <c r="T16" s="11">
        <v>1257.56</v>
      </c>
      <c r="U16" s="11">
        <v>-212.90624000000003</v>
      </c>
      <c r="V16" s="11">
        <v>162.01895000000115</v>
      </c>
      <c r="W16" s="11">
        <v>2775.5783899999988</v>
      </c>
      <c r="X16" s="11">
        <v>4138.4352700000018</v>
      </c>
      <c r="Y16" s="11">
        <v>3598.7437100000002</v>
      </c>
      <c r="Z16" s="13">
        <v>3367.1025900000004</v>
      </c>
      <c r="AA16" s="13">
        <v>4844.0915700000023</v>
      </c>
      <c r="AB16" s="14"/>
      <c r="AC16" s="13">
        <v>1289.0666300000009</v>
      </c>
      <c r="AD16" s="14">
        <v>-101.61898999999809</v>
      </c>
      <c r="AE16" s="14">
        <v>781.26008999999806</v>
      </c>
      <c r="AF16" s="14">
        <v>1053.9142199999976</v>
      </c>
      <c r="AG16" s="14">
        <v>1390.6806899999999</v>
      </c>
      <c r="AH16" s="14">
        <v>-61.404259999999979</v>
      </c>
      <c r="AI16" s="14">
        <v>315.64264000000122</v>
      </c>
      <c r="AJ16" s="14">
        <v>2938.0635399999987</v>
      </c>
      <c r="AK16" s="14">
        <v>4266.9183500000017</v>
      </c>
      <c r="AL16" s="14">
        <v>3630.3809300000003</v>
      </c>
      <c r="AM16" s="14">
        <v>3375.9311600000005</v>
      </c>
      <c r="AN16" s="14">
        <v>4865.4163000000017</v>
      </c>
      <c r="AO16" s="14">
        <v>3679.5691399999996</v>
      </c>
      <c r="AP16" s="14">
        <v>8433.2449300000026</v>
      </c>
      <c r="AQ16" s="14">
        <v>3932.0143599999974</v>
      </c>
      <c r="AR16" s="14">
        <v>3675.6529999999993</v>
      </c>
      <c r="AS16" s="14">
        <v>3580.7858399999986</v>
      </c>
      <c r="AT16" s="14">
        <v>2229.0720699999974</v>
      </c>
      <c r="AU16" s="14">
        <f>SUM(AU9:AU15)</f>
        <v>1056.0999999999999</v>
      </c>
      <c r="AV16" s="14">
        <f t="shared" ref="AV16:BD16" si="3">SUM(AV9:AV15)</f>
        <v>1056.0999999999999</v>
      </c>
      <c r="AW16" s="14">
        <f t="shared" si="3"/>
        <v>1056.0999999999999</v>
      </c>
      <c r="AX16" s="14">
        <f t="shared" si="3"/>
        <v>1056.0999999999999</v>
      </c>
      <c r="AY16" s="14">
        <f t="shared" si="3"/>
        <v>1056.0999999999999</v>
      </c>
      <c r="AZ16" s="14">
        <f t="shared" si="3"/>
        <v>1056.0999999999999</v>
      </c>
      <c r="BA16" s="14">
        <f t="shared" si="3"/>
        <v>1056.0999999999999</v>
      </c>
      <c r="BB16" s="14">
        <f t="shared" si="3"/>
        <v>1056.0999999999999</v>
      </c>
      <c r="BC16" s="14">
        <f t="shared" si="3"/>
        <v>1056.0999999999999</v>
      </c>
      <c r="BD16" s="14">
        <f t="shared" si="3"/>
        <v>1056.0999999999999</v>
      </c>
      <c r="BE16" s="13">
        <f>SUM(BD9:BD14)</f>
        <v>1056.0999999999999</v>
      </c>
      <c r="BF16" s="13">
        <f>SUM(AU16:BD16)</f>
        <v>10561.000000000002</v>
      </c>
      <c r="BG16" s="15">
        <f>SUM(BF12:BF15)+BF9</f>
        <v>10561</v>
      </c>
      <c r="BH16" s="13"/>
      <c r="BI16" s="13">
        <v>781.26008999999806</v>
      </c>
      <c r="BJ16" s="13">
        <v>1053.9142199999976</v>
      </c>
      <c r="BK16" s="13">
        <v>1390.6806899999999</v>
      </c>
      <c r="BL16" s="13">
        <v>-61.404259999999979</v>
      </c>
      <c r="BM16" s="13">
        <v>315.64264000000122</v>
      </c>
      <c r="BN16" s="13">
        <v>2938.0635399999987</v>
      </c>
      <c r="BO16" s="13">
        <v>4266.9183500000017</v>
      </c>
      <c r="BP16" s="13">
        <v>3630.4681799999998</v>
      </c>
      <c r="BQ16" s="13">
        <v>3375.9311600000005</v>
      </c>
      <c r="BR16" s="13">
        <v>4865.4163000000017</v>
      </c>
      <c r="BS16" s="13"/>
      <c r="BT16" s="13">
        <v>4865.4163000000017</v>
      </c>
      <c r="BU16" s="13">
        <v>294684.24881999998</v>
      </c>
      <c r="BV16" s="15">
        <v>294684.24881999998</v>
      </c>
    </row>
    <row r="17" spans="2:76" s="36" customFormat="1" x14ac:dyDescent="0.2">
      <c r="O17" s="37"/>
      <c r="BF17" s="38"/>
      <c r="BG17" s="38"/>
      <c r="BT17" s="38"/>
      <c r="BU17" s="38"/>
      <c r="BV17" s="38"/>
    </row>
    <row r="18" spans="2:76" s="36" customFormat="1" x14ac:dyDescent="0.2">
      <c r="B18" s="16" t="s">
        <v>9</v>
      </c>
      <c r="O18" s="37"/>
      <c r="BF18" s="38"/>
      <c r="BG18" s="38"/>
      <c r="BT18" s="38"/>
      <c r="BU18" s="38"/>
      <c r="BV18" s="38"/>
    </row>
    <row r="19" spans="2:76" s="36" customFormat="1" x14ac:dyDescent="0.2">
      <c r="B19" s="16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38"/>
      <c r="BG19" s="3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38"/>
      <c r="BU19" s="38"/>
      <c r="BV19" s="38"/>
    </row>
    <row r="20" spans="2:76" s="36" customFormat="1" x14ac:dyDescent="0.2">
      <c r="B20" s="16" t="s">
        <v>10</v>
      </c>
      <c r="C20" s="17">
        <v>62.846000000000004</v>
      </c>
      <c r="D20" s="17">
        <v>-96.524999999999864</v>
      </c>
      <c r="E20" s="17">
        <v>-192.57707000000005</v>
      </c>
      <c r="F20" s="17">
        <v>27.17202999999995</v>
      </c>
      <c r="G20" s="17">
        <v>21.479270000000042</v>
      </c>
      <c r="H20" s="17">
        <v>-357.3423200000002</v>
      </c>
      <c r="I20" s="17">
        <v>-87.773879999999735</v>
      </c>
      <c r="J20" s="17">
        <v>136.29496999999992</v>
      </c>
      <c r="K20" s="17">
        <v>-1959.0965699999997</v>
      </c>
      <c r="L20" s="17">
        <v>-320.82141000000047</v>
      </c>
      <c r="M20" s="17">
        <v>353.67321000000084</v>
      </c>
      <c r="N20" s="17">
        <v>-109.22481000000016</v>
      </c>
      <c r="O20" s="9"/>
      <c r="P20" s="17">
        <v>134.79843999999957</v>
      </c>
      <c r="Q20" s="17">
        <v>-583.87433999999939</v>
      </c>
      <c r="R20" s="17">
        <v>486.42407999999978</v>
      </c>
      <c r="S20" s="17">
        <v>123.61433999999917</v>
      </c>
      <c r="T20" s="17">
        <v>-176.91293999999925</v>
      </c>
      <c r="U20" s="17">
        <v>-120.97179999999844</v>
      </c>
      <c r="V20" s="17">
        <v>-189.22980000000189</v>
      </c>
      <c r="W20" s="17">
        <v>-601.79055999999946</v>
      </c>
      <c r="X20" s="17">
        <v>60.992159999999785</v>
      </c>
      <c r="Y20" s="17">
        <v>160</v>
      </c>
      <c r="Z20" s="19">
        <v>159.97569000000021</v>
      </c>
      <c r="AA20" s="19">
        <v>34.024309999999787</v>
      </c>
      <c r="AB20" s="20"/>
      <c r="AC20" s="19">
        <v>-72.332919999999831</v>
      </c>
      <c r="AD20" s="20">
        <v>-71.681530000000748</v>
      </c>
      <c r="AE20" s="20">
        <v>-149.98554999999942</v>
      </c>
      <c r="AF20" s="20">
        <v>-82.782959999999548</v>
      </c>
      <c r="AG20" s="20">
        <v>7.0420700000004217</v>
      </c>
      <c r="AH20" s="20">
        <v>59.525029999999788</v>
      </c>
      <c r="AI20" s="20">
        <v>651.87458000000061</v>
      </c>
      <c r="AJ20" s="20">
        <v>-154.47610000000077</v>
      </c>
      <c r="AK20" s="20">
        <v>329.89620999999988</v>
      </c>
      <c r="AL20" s="20">
        <v>316.10188999999991</v>
      </c>
      <c r="AM20" s="20">
        <v>135.05400000000009</v>
      </c>
      <c r="AN20" s="20">
        <v>-337.38121000000046</v>
      </c>
      <c r="AO20" s="20">
        <v>95.854849999999715</v>
      </c>
      <c r="AP20" s="20">
        <v>133.27746000000025</v>
      </c>
      <c r="AQ20" s="20">
        <v>211.4090699999997</v>
      </c>
      <c r="AR20" s="20">
        <v>-2.7031699999997727</v>
      </c>
      <c r="AS20" s="20">
        <v>286.06426999999985</v>
      </c>
      <c r="AT20" s="20">
        <v>280.00752000000011</v>
      </c>
      <c r="AU20" s="20">
        <f>'[1]Balance General'!C14-3300</f>
        <v>-1080</v>
      </c>
      <c r="AV20" s="20">
        <f>'[1]Balance General'!D14-'[1]Balance General'!C14</f>
        <v>77.699999999999818</v>
      </c>
      <c r="AW20" s="20">
        <f>'[1]Balance General'!E14-'[1]Balance General'!D14</f>
        <v>0</v>
      </c>
      <c r="AX20" s="20">
        <f>'[1]Balance General'!F14-'[1]Balance General'!E14</f>
        <v>80.419499999999971</v>
      </c>
      <c r="AY20" s="20">
        <f>'[1]Balance General'!G14-'[1]Balance General'!F14</f>
        <v>0</v>
      </c>
      <c r="AZ20" s="20">
        <f>'[1]Balance General'!H14-'[1]Balance General'!G14</f>
        <v>83.234182499999861</v>
      </c>
      <c r="BA20" s="20">
        <f>'[1]Balance General'!I14-'[1]Balance General'!H14</f>
        <v>86.147378887499599</v>
      </c>
      <c r="BB20" s="20">
        <f>'[1]Balance General'!J14-'[1]Balance General'!I14</f>
        <v>89.162537148562478</v>
      </c>
      <c r="BC20" s="20">
        <f>'[1]Balance General'!K14-'[1]Balance General'!J14</f>
        <v>92.28322594876181</v>
      </c>
      <c r="BD20" s="20">
        <f>'[1]Balance General'!L14-'[1]Balance General'!K14</f>
        <v>95.513138856968453</v>
      </c>
      <c r="BE20" s="20"/>
      <c r="BF20" s="19">
        <f>SUM(AU20:BD20)</f>
        <v>-475.54003665820801</v>
      </c>
      <c r="BG20" s="19"/>
      <c r="BH20" s="19"/>
      <c r="BI20" s="19">
        <v>-149.98554999999942</v>
      </c>
      <c r="BJ20" s="19">
        <v>-82.782959999999548</v>
      </c>
      <c r="BK20" s="19">
        <v>-7.0420700000004217</v>
      </c>
      <c r="BL20" s="19">
        <v>59.525029999999788</v>
      </c>
      <c r="BM20" s="19">
        <v>651.87458000000061</v>
      </c>
      <c r="BN20" s="19">
        <v>-154.47610000000077</v>
      </c>
      <c r="BO20" s="19">
        <v>329.89620999999988</v>
      </c>
      <c r="BP20" s="19">
        <v>316.10188999999991</v>
      </c>
      <c r="BQ20" s="19">
        <v>135.05400000000009</v>
      </c>
      <c r="BR20" s="22">
        <v>-337.38121000000046</v>
      </c>
      <c r="BS20" s="19"/>
      <c r="BT20" s="19"/>
      <c r="BU20" s="19">
        <v>5772.9987099999989</v>
      </c>
      <c r="BV20" s="19"/>
    </row>
    <row r="21" spans="2:76" s="36" customFormat="1" x14ac:dyDescent="0.2">
      <c r="B21" s="16" t="s">
        <v>11</v>
      </c>
      <c r="C21" s="17">
        <v>-17.056459999999333</v>
      </c>
      <c r="D21" s="17">
        <v>12.338330000000269</v>
      </c>
      <c r="E21" s="17">
        <v>6.8179199999995035</v>
      </c>
      <c r="F21" s="17">
        <v>48.343010000000277</v>
      </c>
      <c r="G21" s="17">
        <v>20.256909999999834</v>
      </c>
      <c r="H21" s="17">
        <v>237.00283000000002</v>
      </c>
      <c r="I21" s="17">
        <v>-270.76951999999994</v>
      </c>
      <c r="J21" s="17">
        <v>26.595749999999953</v>
      </c>
      <c r="K21" s="17">
        <v>-253.21672999999987</v>
      </c>
      <c r="L21" s="17">
        <v>65.823139999999739</v>
      </c>
      <c r="M21" s="17">
        <v>-36.41971999999987</v>
      </c>
      <c r="N21" s="17">
        <v>27.110249999999951</v>
      </c>
      <c r="O21" s="9"/>
      <c r="P21" s="17">
        <v>-156.12198999999964</v>
      </c>
      <c r="Q21" s="17">
        <v>2236.2375699999993</v>
      </c>
      <c r="R21" s="17">
        <v>977.81610000000001</v>
      </c>
      <c r="S21" s="17">
        <v>1099.124240000001</v>
      </c>
      <c r="T21" s="17">
        <v>2118.0071399999997</v>
      </c>
      <c r="U21" s="17">
        <v>-68.769480000002659</v>
      </c>
      <c r="V21" s="17">
        <v>-905.89521999999852</v>
      </c>
      <c r="W21" s="17">
        <v>-1093.6952999999994</v>
      </c>
      <c r="X21" s="17">
        <v>-997</v>
      </c>
      <c r="Y21" s="17">
        <v>2096</v>
      </c>
      <c r="Z21" s="19">
        <v>-383.08012000000053</v>
      </c>
      <c r="AA21" s="19">
        <v>-3385.4102000000003</v>
      </c>
      <c r="AB21" s="20"/>
      <c r="AC21" s="19">
        <v>-2582.5096799999992</v>
      </c>
      <c r="AD21" s="20">
        <v>459.67208000000028</v>
      </c>
      <c r="AE21" s="20">
        <v>3584.2875499999991</v>
      </c>
      <c r="AF21" s="20">
        <v>779.20881999999983</v>
      </c>
      <c r="AG21" s="20">
        <v>-86.032299999998941</v>
      </c>
      <c r="AH21" s="20">
        <v>-1086.1361500000003</v>
      </c>
      <c r="AI21" s="20">
        <v>1087.3556800000006</v>
      </c>
      <c r="AJ21" s="20">
        <v>-4311.5773800000006</v>
      </c>
      <c r="AK21" s="20">
        <v>1168.2217000000001</v>
      </c>
      <c r="AL21" s="20">
        <v>-3330</v>
      </c>
      <c r="AM21" s="20">
        <v>-3480.0331600000027</v>
      </c>
      <c r="AN21" s="20">
        <v>56.721219673916494</v>
      </c>
      <c r="AO21" s="20">
        <v>-4699.1020200000057</v>
      </c>
      <c r="AP21" s="20">
        <v>-9400.6602099999945</v>
      </c>
      <c r="AQ21" s="20">
        <v>-7004.3785300000091</v>
      </c>
      <c r="AR21" s="20">
        <v>2625.22858000001</v>
      </c>
      <c r="AS21" s="20">
        <v>19657.647801201252</v>
      </c>
      <c r="AT21" s="20">
        <v>4284.0599600000041</v>
      </c>
      <c r="AU21" s="20">
        <f>'[1]Balance General'!C13-6300</f>
        <v>250</v>
      </c>
      <c r="AV21" s="20">
        <f>'[1]Balance General'!D13-'[1]Balance General'!C13</f>
        <v>229.24999999999909</v>
      </c>
      <c r="AW21" s="20">
        <f>'[1]Balance General'!E13-'[1]Balance General'!D13</f>
        <v>0</v>
      </c>
      <c r="AX21" s="20">
        <f>'[1]Balance General'!F13-'[1]Balance General'!E13</f>
        <v>-762.72625000000062</v>
      </c>
      <c r="AY21" s="20">
        <f>'[1]Balance General'!G13-'[1]Balance General'!F13</f>
        <v>593</v>
      </c>
      <c r="AZ21" s="20">
        <f>'[1]Balance General'!H13-'[1]Balance General'!G13</f>
        <v>231.33333124999899</v>
      </c>
      <c r="BA21" s="20">
        <f>'[1]Balance General'!I13-'[1]Balance General'!H13</f>
        <v>239.42999784374933</v>
      </c>
      <c r="BB21" s="20">
        <f>'[1]Balance General'!J13-'[1]Balance General'!I13</f>
        <v>247.81004776828013</v>
      </c>
      <c r="BC21" s="20">
        <f>'[1]Balance General'!K13-'[1]Balance General'!J13</f>
        <v>256.48339944017061</v>
      </c>
      <c r="BD21" s="20">
        <f>'[1]Balance General'!L13-'[1]Balance General'!K13</f>
        <v>265.46031842057619</v>
      </c>
      <c r="BE21" s="20"/>
      <c r="BF21" s="19">
        <f>SUM(AU21:BD21)</f>
        <v>1550.0408447227737</v>
      </c>
      <c r="BG21" s="19"/>
      <c r="BH21" s="19"/>
      <c r="BI21" s="19">
        <v>3584.2875499999991</v>
      </c>
      <c r="BJ21" s="19">
        <v>779.20881999999983</v>
      </c>
      <c r="BK21" s="19">
        <v>-86.032299999998941</v>
      </c>
      <c r="BL21" s="19">
        <v>-1086.1361500000003</v>
      </c>
      <c r="BM21" s="19">
        <v>1087.3556800000006</v>
      </c>
      <c r="BN21" s="19">
        <v>-4311.5773800000006</v>
      </c>
      <c r="BO21" s="19">
        <v>1168.2217000000001</v>
      </c>
      <c r="BP21" s="19">
        <v>-3330</v>
      </c>
      <c r="BQ21" s="19">
        <v>-3480.0331600000027</v>
      </c>
      <c r="BR21" s="22">
        <v>56.721219673916494</v>
      </c>
      <c r="BS21" s="19"/>
      <c r="BT21" s="19"/>
      <c r="BU21" s="19">
        <v>11649.618240000003</v>
      </c>
      <c r="BV21" s="19"/>
    </row>
    <row r="22" spans="2:76" s="36" customFormat="1" ht="15.75" thickBot="1" x14ac:dyDescent="0.25">
      <c r="B22" s="16" t="s">
        <v>12</v>
      </c>
      <c r="C22" s="17">
        <v>-850.32321000000047</v>
      </c>
      <c r="D22" s="17">
        <v>-100.92875000000095</v>
      </c>
      <c r="E22" s="17">
        <v>-1995.6828700000042</v>
      </c>
      <c r="F22" s="17">
        <v>555.05962</v>
      </c>
      <c r="G22" s="17">
        <v>-13.351109999992332</v>
      </c>
      <c r="H22" s="17">
        <v>-251.24069000000145</v>
      </c>
      <c r="I22" s="17">
        <v>1821.8736999999974</v>
      </c>
      <c r="J22" s="17">
        <v>944.48911000000589</v>
      </c>
      <c r="K22" s="17">
        <v>3048.4034300000021</v>
      </c>
      <c r="L22" s="17">
        <v>754.42896462299359</v>
      </c>
      <c r="M22" s="17">
        <v>233.67250999999669</v>
      </c>
      <c r="N22" s="17">
        <v>-1403.6862136999916</v>
      </c>
      <c r="O22" s="9"/>
      <c r="P22" s="17">
        <v>167.49905499999841</v>
      </c>
      <c r="Q22" s="17">
        <v>431.09796407700014</v>
      </c>
      <c r="R22" s="17">
        <v>-769.58345201699922</v>
      </c>
      <c r="S22" s="17">
        <v>200.22899999999936</v>
      </c>
      <c r="T22" s="17">
        <v>-652.26697798299938</v>
      </c>
      <c r="U22" s="17">
        <v>1744.9979954870032</v>
      </c>
      <c r="V22" s="17">
        <v>47.438474012997176</v>
      </c>
      <c r="W22" s="17">
        <v>1433.5635304999996</v>
      </c>
      <c r="X22" s="17">
        <v>297.65572000000066</v>
      </c>
      <c r="Y22" s="17">
        <v>2058.5499999999993</v>
      </c>
      <c r="Z22" s="19">
        <v>-154.80571412000063</v>
      </c>
      <c r="AA22" s="19">
        <v>-1190.4481300000007</v>
      </c>
      <c r="AB22" s="20"/>
      <c r="AC22" s="19">
        <v>2064.2538441200013</v>
      </c>
      <c r="AD22" s="20">
        <v>1445.693005879999</v>
      </c>
      <c r="AE22" s="20">
        <v>30.466010000000097</v>
      </c>
      <c r="AF22" s="20">
        <v>162.37262999999803</v>
      </c>
      <c r="AG22" s="20">
        <v>383.52689000000464</v>
      </c>
      <c r="AH22" s="20">
        <v>908.94146411999827</v>
      </c>
      <c r="AI22" s="20">
        <v>-242.47209412000666</v>
      </c>
      <c r="AJ22" s="20">
        <v>941.02038000000539</v>
      </c>
      <c r="AK22" s="20">
        <v>-1203.7577900000069</v>
      </c>
      <c r="AL22" s="20">
        <v>-440.7416299999968</v>
      </c>
      <c r="AM22" s="20">
        <v>153.59555999999793</v>
      </c>
      <c r="AN22" s="20">
        <v>-2454.7394300000051</v>
      </c>
      <c r="AO22" s="20">
        <v>856.01363000000129</v>
      </c>
      <c r="AP22" s="20">
        <v>-991.35360000000219</v>
      </c>
      <c r="AQ22" s="20">
        <v>-807.56502587998693</v>
      </c>
      <c r="AR22" s="20">
        <v>-329.13018412001111</v>
      </c>
      <c r="AS22" s="20">
        <v>214.0195100000019</v>
      </c>
      <c r="AT22" s="20">
        <v>-1847.666479999998</v>
      </c>
      <c r="AU22" s="20">
        <f>'[1]Balance General'!C33-6900</f>
        <v>212</v>
      </c>
      <c r="AV22" s="20">
        <f>'[1]Balance General'!D33-'[1]Balance General'!C33</f>
        <v>248.91999999999916</v>
      </c>
      <c r="AW22" s="20">
        <f>'[1]Balance General'!E33-'[1]Balance General'!D33</f>
        <v>257.6321999999991</v>
      </c>
      <c r="AX22" s="20">
        <f>'[1]Balance General'!F33-'[1]Balance General'!E33</f>
        <v>754.64932699999918</v>
      </c>
      <c r="AY22" s="20">
        <f>'[1]Balance General'!G33-'[1]Balance General'!F33</f>
        <v>293.06205344499904</v>
      </c>
      <c r="AZ22" s="20">
        <f>'[1]Balance General'!H33-'[1]Balance General'!G33</f>
        <v>303.31922531557393</v>
      </c>
      <c r="BA22" s="20">
        <f>'[1]Balance General'!I33-'[1]Balance General'!H33</f>
        <v>313.93539820162005</v>
      </c>
      <c r="BB22" s="20">
        <f>'[1]Balance General'!J33-'[1]Balance General'!I33</f>
        <v>324.92313713867588</v>
      </c>
      <c r="BC22" s="20">
        <f>'[1]Balance General'!K33-'[1]Balance General'!J33</f>
        <v>336.29544693852949</v>
      </c>
      <c r="BD22" s="20">
        <f>'[1]Balance General'!L33-'[1]Balance General'!K33</f>
        <v>348.06578758137766</v>
      </c>
      <c r="BE22" s="20"/>
      <c r="BF22" s="19">
        <f>SUM(AU22:BD22)</f>
        <v>3392.8025756207735</v>
      </c>
      <c r="BG22" s="19"/>
      <c r="BH22" s="19"/>
      <c r="BI22" s="19">
        <v>30.466010000000097</v>
      </c>
      <c r="BJ22" s="19">
        <v>162.37262999999803</v>
      </c>
      <c r="BK22" s="19">
        <v>383.52689000000464</v>
      </c>
      <c r="BL22" s="19">
        <v>908.94146411999827</v>
      </c>
      <c r="BM22" s="19">
        <v>-242.47209412000666</v>
      </c>
      <c r="BN22" s="19">
        <v>941.02038000000539</v>
      </c>
      <c r="BO22" s="19">
        <v>-1203.7577900000069</v>
      </c>
      <c r="BP22" s="19">
        <v>-440.7416299999968</v>
      </c>
      <c r="BQ22" s="19">
        <v>153.59555999999793</v>
      </c>
      <c r="BR22" s="22">
        <v>-2454.7394300000051</v>
      </c>
      <c r="BS22" s="19"/>
      <c r="BT22" s="19"/>
      <c r="BU22" s="19">
        <v>-13573.010301759972</v>
      </c>
      <c r="BV22" s="19"/>
    </row>
    <row r="23" spans="2:76" s="36" customFormat="1" ht="16.5" thickBot="1" x14ac:dyDescent="0.3">
      <c r="B23" s="21" t="s">
        <v>13</v>
      </c>
      <c r="C23" s="10">
        <v>-804.5336699999998</v>
      </c>
      <c r="D23" s="10">
        <v>-168.35633000000064</v>
      </c>
      <c r="E23" s="10">
        <v>-2164.442020000005</v>
      </c>
      <c r="F23" s="10">
        <v>647.57466000000022</v>
      </c>
      <c r="G23" s="10">
        <v>45.385070000007545</v>
      </c>
      <c r="H23" s="10">
        <v>-354.58018000000163</v>
      </c>
      <c r="I23" s="10">
        <v>1433.2911699999977</v>
      </c>
      <c r="J23" s="10">
        <v>1158.3798300000058</v>
      </c>
      <c r="K23" s="10">
        <v>836.09013000000232</v>
      </c>
      <c r="L23" s="10">
        <v>516.43069462299286</v>
      </c>
      <c r="M23" s="10">
        <v>550.92599999999766</v>
      </c>
      <c r="N23" s="10">
        <v>-1485.8007736999919</v>
      </c>
      <c r="O23" s="10"/>
      <c r="P23" s="10">
        <v>180.17550499999834</v>
      </c>
      <c r="Q23" s="10">
        <v>2083.4611940770001</v>
      </c>
      <c r="R23" s="10">
        <v>657.23072798300063</v>
      </c>
      <c r="S23" s="10">
        <v>1422.9675799999995</v>
      </c>
      <c r="T23" s="10">
        <v>1306.253222017001</v>
      </c>
      <c r="U23" s="10">
        <v>1556.5011154870022</v>
      </c>
      <c r="V23" s="10">
        <v>-1047.9309459870033</v>
      </c>
      <c r="W23" s="10">
        <v>-261.92232949999925</v>
      </c>
      <c r="X23" s="10">
        <v>-636.35211999999956</v>
      </c>
      <c r="Y23" s="10">
        <v>4326.5499999999993</v>
      </c>
      <c r="Z23" s="23">
        <v>-377.91014412000095</v>
      </c>
      <c r="AA23" s="23">
        <v>-4536.8340200000011</v>
      </c>
      <c r="AB23" s="23"/>
      <c r="AC23" s="23">
        <v>-588.58875587999773</v>
      </c>
      <c r="AD23" s="23">
        <v>1836.6835558799985</v>
      </c>
      <c r="AE23" s="23">
        <v>3465.7680099999998</v>
      </c>
      <c r="AF23" s="23">
        <v>860.79848999999831</v>
      </c>
      <c r="AG23" s="23">
        <v>303.88666000000615</v>
      </c>
      <c r="AH23" s="23">
        <v>-116.3196558800023</v>
      </c>
      <c r="AI23" s="23">
        <v>1501.4081658799946</v>
      </c>
      <c r="AJ23" s="23">
        <v>-3524.033099999996</v>
      </c>
      <c r="AK23" s="23">
        <v>296.360119999993</v>
      </c>
      <c r="AL23" s="23">
        <v>-3450.289739999997</v>
      </c>
      <c r="AM23" s="23">
        <v>-3187.7336000000046</v>
      </c>
      <c r="AN23" s="23">
        <v>-2735.3994203260891</v>
      </c>
      <c r="AO23" s="23">
        <v>-3747.2335400000047</v>
      </c>
      <c r="AP23" s="23">
        <v>-10256.386349999997</v>
      </c>
      <c r="AQ23" s="23">
        <v>-7598.8844858799966</v>
      </c>
      <c r="AR23" s="23">
        <v>2293.745225879999</v>
      </c>
      <c r="AS23" s="23">
        <v>20157.381581201254</v>
      </c>
      <c r="AT23" s="23">
        <v>2719.2010000000064</v>
      </c>
      <c r="AU23" s="23">
        <f>SUM(AU19:AU22)</f>
        <v>-618</v>
      </c>
      <c r="AV23" s="23">
        <f t="shared" ref="AV23:BD23" si="4">SUM(AV19:AV22)</f>
        <v>555.86999999999807</v>
      </c>
      <c r="AW23" s="23">
        <f t="shared" si="4"/>
        <v>257.6321999999991</v>
      </c>
      <c r="AX23" s="23">
        <f t="shared" si="4"/>
        <v>72.342576999998528</v>
      </c>
      <c r="AY23" s="23">
        <f t="shared" si="4"/>
        <v>886.06205344499904</v>
      </c>
      <c r="AZ23" s="23">
        <f t="shared" si="4"/>
        <v>617.88673906557278</v>
      </c>
      <c r="BA23" s="23">
        <f t="shared" si="4"/>
        <v>639.51277493286898</v>
      </c>
      <c r="BB23" s="23">
        <f t="shared" si="4"/>
        <v>661.89572205551849</v>
      </c>
      <c r="BC23" s="23">
        <f t="shared" si="4"/>
        <v>685.06207232746192</v>
      </c>
      <c r="BD23" s="23">
        <f t="shared" si="4"/>
        <v>709.0392448589223</v>
      </c>
      <c r="BE23" s="23"/>
      <c r="BF23" s="41">
        <f>SUM(BF19:BF22)</f>
        <v>4467.3033836853392</v>
      </c>
      <c r="BG23" s="38"/>
      <c r="BH23" s="23"/>
      <c r="BI23" s="23">
        <v>3465.7680099999998</v>
      </c>
      <c r="BJ23" s="23">
        <v>860.79848999999831</v>
      </c>
      <c r="BK23" s="23">
        <v>291.10252000000526</v>
      </c>
      <c r="BL23" s="23">
        <v>-116.3196558800023</v>
      </c>
      <c r="BM23" s="23">
        <v>1501.4081658799946</v>
      </c>
      <c r="BN23" s="23">
        <v>-3524.033099999996</v>
      </c>
      <c r="BO23" s="23">
        <v>296.360119999993</v>
      </c>
      <c r="BP23" s="23">
        <v>-3450.289739999997</v>
      </c>
      <c r="BQ23" s="23">
        <v>-3187.7336000000046</v>
      </c>
      <c r="BR23" s="24">
        <v>-2735.3994203260891</v>
      </c>
      <c r="BS23" s="23"/>
      <c r="BT23" s="23"/>
      <c r="BU23" s="41">
        <v>4291.3066482400282</v>
      </c>
      <c r="BV23" s="38"/>
    </row>
    <row r="24" spans="2:76" s="36" customFormat="1" x14ac:dyDescent="0.2">
      <c r="B24" s="16" t="s">
        <v>14</v>
      </c>
      <c r="C24" s="17">
        <v>2.8450000000002547</v>
      </c>
      <c r="D24" s="17">
        <v>-114.7559999999994</v>
      </c>
      <c r="E24" s="17">
        <v>-7.8803600000001097</v>
      </c>
      <c r="F24" s="17">
        <v>-66.196710000000166</v>
      </c>
      <c r="G24" s="17">
        <v>19.417989999999918</v>
      </c>
      <c r="H24" s="17">
        <v>-454.10653999999977</v>
      </c>
      <c r="I24" s="17">
        <v>597.70937999999933</v>
      </c>
      <c r="J24" s="17">
        <v>37.118150000000242</v>
      </c>
      <c r="K24" s="17">
        <v>-0.78391000000010536</v>
      </c>
      <c r="L24" s="17">
        <v>96.207949999999983</v>
      </c>
      <c r="M24" s="17">
        <v>-40.638199999999415</v>
      </c>
      <c r="N24" s="17">
        <v>47.647539999999935</v>
      </c>
      <c r="O24" s="9"/>
      <c r="P24" s="17">
        <v>3.8853399999998146</v>
      </c>
      <c r="Q24" s="17">
        <v>10.593920000000253</v>
      </c>
      <c r="R24" s="17">
        <v>2.8252800000000207</v>
      </c>
      <c r="S24" s="17">
        <v>-40.555479999999989</v>
      </c>
      <c r="T24" s="17">
        <v>25.78964999999971</v>
      </c>
      <c r="U24" s="17">
        <v>-28.228039999999964</v>
      </c>
      <c r="V24" s="17">
        <v>-76.050000000000182</v>
      </c>
      <c r="W24" s="17">
        <v>9.2780400000001464</v>
      </c>
      <c r="X24" s="17">
        <v>-14.972090000000208</v>
      </c>
      <c r="Y24" s="17">
        <v>-9</v>
      </c>
      <c r="Z24" s="19">
        <v>20.47907000000032</v>
      </c>
      <c r="AA24" s="19">
        <v>-41.602979999999661</v>
      </c>
      <c r="AB24" s="20"/>
      <c r="AC24" s="19">
        <v>36.669999999999163</v>
      </c>
      <c r="AD24" s="20">
        <v>-33.90599999999904</v>
      </c>
      <c r="AE24" s="20">
        <v>-7.4000000000005457</v>
      </c>
      <c r="AF24" s="20">
        <v>28.527000000000044</v>
      </c>
      <c r="AG24" s="20">
        <v>22.122999999999934</v>
      </c>
      <c r="AH24" s="20">
        <v>-9.12399999999991</v>
      </c>
      <c r="AI24" s="20">
        <v>-20.839999999999918</v>
      </c>
      <c r="AJ24" s="20">
        <v>20.869999999999891</v>
      </c>
      <c r="AK24" s="20">
        <v>-25.011999999999944</v>
      </c>
      <c r="AL24" s="20">
        <v>-39.567999999999984</v>
      </c>
      <c r="AM24" s="20">
        <v>24.829999999999927</v>
      </c>
      <c r="AN24" s="20">
        <v>-15.138999999999896</v>
      </c>
      <c r="AO24" s="20">
        <v>-2.5340000000001055</v>
      </c>
      <c r="AP24" s="20">
        <v>-2.3070000000000164</v>
      </c>
      <c r="AQ24" s="20">
        <v>11.725860000000011</v>
      </c>
      <c r="AR24" s="20">
        <v>26.225999999999999</v>
      </c>
      <c r="AS24" s="20">
        <v>12.891579999999976</v>
      </c>
      <c r="AT24" s="20">
        <v>27.374009999999998</v>
      </c>
      <c r="AU24" s="20">
        <f>'[1]Balance General'!C15-990</f>
        <v>-1</v>
      </c>
      <c r="AV24" s="20">
        <f>'[1]Balance General'!D15-'[1]Balance General'!C15</f>
        <v>0</v>
      </c>
      <c r="AW24" s="20">
        <f>'[1]Balance General'!E15-'[1]Balance General'!D15</f>
        <v>34.614999999999895</v>
      </c>
      <c r="AX24" s="20">
        <f>'[1]Balance General'!F15-'[1]Balance General'!E15</f>
        <v>35.826524999999833</v>
      </c>
      <c r="AY24" s="20">
        <f>'[1]Balance General'!G15-'[1]Balance General'!F15</f>
        <v>37.080453374999934</v>
      </c>
      <c r="AZ24" s="20">
        <f>'[1]Balance General'!H15-'[1]Balance General'!G15</f>
        <v>38.378269243124805</v>
      </c>
      <c r="BA24" s="20">
        <f>'[1]Balance General'!I15-'[1]Balance General'!H15</f>
        <v>39.721508666634236</v>
      </c>
      <c r="BB24" s="20">
        <f>'[1]Balance General'!J15-'[1]Balance General'!I15</f>
        <v>41.111761469966495</v>
      </c>
      <c r="BC24" s="20">
        <f>'[1]Balance General'!K15-'[1]Balance General'!J15</f>
        <v>42.55067312141523</v>
      </c>
      <c r="BD24" s="20">
        <f>'[1]Balance General'!L15-'[1]Balance General'!K15</f>
        <v>44.039946680664798</v>
      </c>
      <c r="BE24" s="20"/>
      <c r="BF24" s="19">
        <f>SUM(AU24:BD24)</f>
        <v>312.32413755680523</v>
      </c>
      <c r="BG24" s="38"/>
      <c r="BH24" s="19"/>
      <c r="BI24" s="19">
        <v>-7.4000000000005457</v>
      </c>
      <c r="BJ24" s="19">
        <v>28.527000000000044</v>
      </c>
      <c r="BK24" s="19">
        <v>22.122999999999934</v>
      </c>
      <c r="BL24" s="19">
        <v>-9.12399999999991</v>
      </c>
      <c r="BM24" s="19">
        <v>-20.839999999999918</v>
      </c>
      <c r="BN24" s="19">
        <v>20.869999999999891</v>
      </c>
      <c r="BO24" s="19">
        <v>-25.011999999999944</v>
      </c>
      <c r="BP24" s="19">
        <v>-39.567999999999984</v>
      </c>
      <c r="BQ24" s="19">
        <v>24.829999999999927</v>
      </c>
      <c r="BR24" s="22">
        <v>-15.138999999999896</v>
      </c>
      <c r="BS24" s="17"/>
      <c r="BT24" s="19"/>
      <c r="BU24" s="19">
        <v>1146.7337199999997</v>
      </c>
      <c r="BV24" s="38"/>
    </row>
    <row r="25" spans="2:76" s="36" customFormat="1" x14ac:dyDescent="0.2">
      <c r="B25" s="16" t="s">
        <v>15</v>
      </c>
      <c r="C25" s="17">
        <v>-561.42463999998517</v>
      </c>
      <c r="D25" s="17">
        <v>260.72168000000056</v>
      </c>
      <c r="E25" s="17">
        <v>-418.98519000000033</v>
      </c>
      <c r="F25" s="17">
        <v>15.039710000009109</v>
      </c>
      <c r="G25" s="17">
        <v>-279.22881000000962</v>
      </c>
      <c r="H25" s="17">
        <v>517.28185000001031</v>
      </c>
      <c r="I25" s="17">
        <v>-312.96810000001005</v>
      </c>
      <c r="J25" s="17">
        <v>-328.49297000000024</v>
      </c>
      <c r="K25" s="17">
        <v>169.85505999999805</v>
      </c>
      <c r="L25" s="17">
        <v>-301.80340000001252</v>
      </c>
      <c r="M25" s="17">
        <v>-597.04153999999562</v>
      </c>
      <c r="N25" s="17">
        <v>830.94355000000996</v>
      </c>
      <c r="O25" s="9"/>
      <c r="P25" s="17">
        <v>-775.31257000001006</v>
      </c>
      <c r="Q25" s="17">
        <v>903.3393100000103</v>
      </c>
      <c r="R25" s="17">
        <v>-310.11886999999024</v>
      </c>
      <c r="S25" s="17">
        <v>783.60043000000042</v>
      </c>
      <c r="T25" s="17">
        <v>-365.31664000001001</v>
      </c>
      <c r="U25" s="17">
        <v>267.10000000000491</v>
      </c>
      <c r="V25" s="17">
        <v>420.5860400000015</v>
      </c>
      <c r="W25" s="17">
        <v>1624.8676099999934</v>
      </c>
      <c r="X25" s="17">
        <v>-96.69898000000012</v>
      </c>
      <c r="Y25" s="17">
        <v>-107</v>
      </c>
      <c r="Z25" s="19">
        <v>546.45325000000184</v>
      </c>
      <c r="AA25" s="19">
        <v>1397.5638399999962</v>
      </c>
      <c r="AB25" s="20"/>
      <c r="AC25" s="19">
        <v>317.48519000000215</v>
      </c>
      <c r="AD25" s="20">
        <v>936</v>
      </c>
      <c r="AE25" s="20">
        <v>-1734.4407900000199</v>
      </c>
      <c r="AF25" s="20">
        <v>800.44079000001989</v>
      </c>
      <c r="AG25" s="20">
        <v>-1472.4520600000201</v>
      </c>
      <c r="AH25" s="20">
        <v>350.05206000001999</v>
      </c>
      <c r="AI25" s="25">
        <v>-739.59999999999991</v>
      </c>
      <c r="AJ25" s="25">
        <v>-2899</v>
      </c>
      <c r="AK25" s="25">
        <v>-38.330980000000636</v>
      </c>
      <c r="AL25" s="25">
        <v>-179.66901999999936</v>
      </c>
      <c r="AM25" s="25">
        <v>400.33616999997957</v>
      </c>
      <c r="AN25" s="25">
        <v>-1412</v>
      </c>
      <c r="AO25" s="25">
        <v>645.72607000000062</v>
      </c>
      <c r="AP25" s="25">
        <v>89.376760000019203</v>
      </c>
      <c r="AQ25" s="25">
        <v>-1554.9999999999991</v>
      </c>
      <c r="AR25" s="25">
        <v>-2273.6499999999996</v>
      </c>
      <c r="AS25" s="25">
        <v>-695</v>
      </c>
      <c r="AT25" s="25">
        <v>-2194</v>
      </c>
      <c r="AU25" s="25">
        <f>'[1]Balance General'!C17-2800</f>
        <v>-570</v>
      </c>
      <c r="AV25" s="25">
        <f>'[1]Balance General'!D17-'[1]Balance General'!C17</f>
        <v>-135.25000000000045</v>
      </c>
      <c r="AW25" s="25">
        <f>'[1]Balance General'!E17-'[1]Balance General'!D17</f>
        <v>73.316249999999854</v>
      </c>
      <c r="AX25" s="25">
        <f>'[1]Balance General'!F17-'[1]Balance General'!E17</f>
        <v>75.88231874999974</v>
      </c>
      <c r="AY25" s="25">
        <f>'[1]Balance General'!G17-'[1]Balance General'!F17</f>
        <v>78.538199906249702</v>
      </c>
      <c r="AZ25" s="25">
        <f>'[1]Balance General'!H17-'[1]Balance General'!G17</f>
        <v>81.287036902968339</v>
      </c>
      <c r="BA25" s="25">
        <f>'[1]Balance General'!I17-'[1]Balance General'!H17</f>
        <v>84.13208319457226</v>
      </c>
      <c r="BB25" s="25">
        <f>'[1]Balance General'!J17-'[1]Balance General'!I17</f>
        <v>87.076706106382517</v>
      </c>
      <c r="BC25" s="25">
        <f>'[1]Balance General'!K17-'[1]Balance General'!J17</f>
        <v>90.124390820105873</v>
      </c>
      <c r="BD25" s="25">
        <f>'[1]Balance General'!L17-'[1]Balance General'!K17</f>
        <v>93.278744498809374</v>
      </c>
      <c r="BE25" s="25"/>
      <c r="BF25" s="19">
        <f>SUM(AU25:BD25)</f>
        <v>-41.614269820912796</v>
      </c>
      <c r="BG25" s="38"/>
      <c r="BH25" s="20"/>
      <c r="BI25" s="20">
        <v>-1734.4407900000199</v>
      </c>
      <c r="BJ25" s="20">
        <v>800.44079000001989</v>
      </c>
      <c r="BK25" s="20">
        <v>-1472.4520600000201</v>
      </c>
      <c r="BL25" s="20">
        <v>350.05206000001999</v>
      </c>
      <c r="BM25" s="20">
        <v>-739.59999999999991</v>
      </c>
      <c r="BN25" s="20">
        <v>-2899</v>
      </c>
      <c r="BO25" s="20">
        <v>-38.330980000000636</v>
      </c>
      <c r="BP25" s="20">
        <v>-179.66901999999936</v>
      </c>
      <c r="BQ25" s="20">
        <v>400.33616999997957</v>
      </c>
      <c r="BR25" s="22">
        <v>-1412</v>
      </c>
      <c r="BS25" s="17"/>
      <c r="BT25" s="19"/>
      <c r="BU25" s="19">
        <v>-26610.029736896548</v>
      </c>
      <c r="BV25" s="38"/>
    </row>
    <row r="26" spans="2:76" s="36" customFormat="1" x14ac:dyDescent="0.2">
      <c r="B26" s="16" t="s">
        <v>16</v>
      </c>
      <c r="C26" s="17">
        <v>-583.59790999999677</v>
      </c>
      <c r="D26" s="17">
        <v>-260.10572000000684</v>
      </c>
      <c r="E26" s="17">
        <v>1807.9171100000676</v>
      </c>
      <c r="F26" s="17">
        <v>-220.28899000004458</v>
      </c>
      <c r="G26" s="17">
        <v>2514.6510500000368</v>
      </c>
      <c r="H26" s="17">
        <v>721.54984999993758</v>
      </c>
      <c r="I26" s="17">
        <v>-3607.6369699999268</v>
      </c>
      <c r="J26" s="17">
        <v>774.91366999993625</v>
      </c>
      <c r="K26" s="17">
        <v>2025.6579199999942</v>
      </c>
      <c r="L26" s="17">
        <v>731.92020000000412</v>
      </c>
      <c r="M26" s="17">
        <v>-650.1837200000009</v>
      </c>
      <c r="N26" s="17">
        <v>457.18849000000046</v>
      </c>
      <c r="O26" s="9"/>
      <c r="P26" s="17">
        <v>-2792.1889199999969</v>
      </c>
      <c r="Q26" s="17">
        <v>-1029.5145000000011</v>
      </c>
      <c r="R26" s="17">
        <v>-14735.731110000001</v>
      </c>
      <c r="S26" s="17">
        <v>13871.025393176104</v>
      </c>
      <c r="T26" s="17">
        <v>-1019.4581531760996</v>
      </c>
      <c r="U26" s="17">
        <v>107.69481000000087</v>
      </c>
      <c r="V26" s="17">
        <v>-38.179300000003423</v>
      </c>
      <c r="W26" s="17">
        <v>-852.66451000000234</v>
      </c>
      <c r="X26" s="17">
        <v>4877.4334000000017</v>
      </c>
      <c r="Y26" s="17">
        <v>-10285</v>
      </c>
      <c r="Z26" s="19">
        <v>-1298.4854100000048</v>
      </c>
      <c r="AA26" s="19">
        <v>-446.25400000000081</v>
      </c>
      <c r="AB26" s="20"/>
      <c r="AC26" s="19">
        <v>861.02095439999903</v>
      </c>
      <c r="AD26" s="20">
        <v>5103.0430456000031</v>
      </c>
      <c r="AE26" s="20">
        <v>-457.26954999999725</v>
      </c>
      <c r="AF26" s="20">
        <v>78.276000000001659</v>
      </c>
      <c r="AG26" s="20">
        <v>2608.4999999999982</v>
      </c>
      <c r="AH26" s="20">
        <v>15.979450000000725</v>
      </c>
      <c r="AI26" s="20">
        <v>-4.8154499999982363</v>
      </c>
      <c r="AJ26" s="20">
        <v>-324.60000000000036</v>
      </c>
      <c r="AK26" s="20">
        <v>-5.761000000000422</v>
      </c>
      <c r="AL26" s="20">
        <v>202.30099999999948</v>
      </c>
      <c r="AM26" s="20">
        <v>-45.707999999998719</v>
      </c>
      <c r="AN26" s="20">
        <v>3728.9999999999982</v>
      </c>
      <c r="AO26" s="20">
        <v>-40.416549999999916</v>
      </c>
      <c r="AP26" s="20">
        <v>-50.990609999999833</v>
      </c>
      <c r="AQ26" s="20">
        <v>-40.088999999999942</v>
      </c>
      <c r="AR26" s="20">
        <v>-32</v>
      </c>
      <c r="AS26" s="20">
        <v>231.37299999999959</v>
      </c>
      <c r="AT26" s="20">
        <v>-3702.5999999999995</v>
      </c>
      <c r="AU26" s="20">
        <f>'[1]Balance General'!C18-3500</f>
        <v>490</v>
      </c>
      <c r="AV26" s="20">
        <f>'[1]Balance General'!D18-'[1]Balance General'!C18</f>
        <v>-1000</v>
      </c>
      <c r="AW26" s="20">
        <f>'[1]Balance General'!E18-'[1]Balance General'!D18</f>
        <v>0</v>
      </c>
      <c r="AX26" s="20">
        <f>'[1]Balance General'!F18-'[1]Balance General'!E18</f>
        <v>104.64999999999964</v>
      </c>
      <c r="AY26" s="20">
        <f>'[1]Balance General'!G18-'[1]Balance General'!F18</f>
        <v>108.3127499999996</v>
      </c>
      <c r="AZ26" s="20">
        <f>'[1]Balance General'!H18-'[1]Balance General'!G18</f>
        <v>112.10369624999976</v>
      </c>
      <c r="BA26" s="20">
        <f>'[1]Balance General'!I18-'[1]Balance General'!H18</f>
        <v>116.02732561874973</v>
      </c>
      <c r="BB26" s="20">
        <f>'[1]Balance General'!J18-'[1]Balance General'!I18</f>
        <v>120.08828201540609</v>
      </c>
      <c r="BC26" s="20">
        <f>'[1]Balance General'!K18-'[1]Balance General'!J18</f>
        <v>124.29137188594495</v>
      </c>
      <c r="BD26" s="20">
        <f>'[1]Balance General'!L18-'[1]Balance General'!K18</f>
        <v>128.64156990195306</v>
      </c>
      <c r="BE26" s="20"/>
      <c r="BF26" s="19">
        <f t="shared" ref="BF26:BF32" si="5">SUM(AU26:BD26)</f>
        <v>304.11499567205283</v>
      </c>
      <c r="BG26" s="38"/>
      <c r="BH26" s="20"/>
      <c r="BI26" s="20">
        <v>-457.26954999999725</v>
      </c>
      <c r="BJ26" s="20">
        <v>78.276000000001659</v>
      </c>
      <c r="BK26" s="20">
        <v>2608.4999999999982</v>
      </c>
      <c r="BL26" s="20">
        <v>15.979450000000725</v>
      </c>
      <c r="BM26" s="20">
        <v>-4.8154499999982363</v>
      </c>
      <c r="BN26" s="20">
        <v>-324.60000000000036</v>
      </c>
      <c r="BO26" s="20">
        <v>-5.761000000000422</v>
      </c>
      <c r="BP26" s="20">
        <v>202.30099999999948</v>
      </c>
      <c r="BQ26" s="20">
        <v>-45.707999999998719</v>
      </c>
      <c r="BR26" s="22">
        <v>3728.9999999999982</v>
      </c>
      <c r="BS26" s="17"/>
      <c r="BT26" s="19"/>
      <c r="BU26" s="19">
        <v>397.81476000001021</v>
      </c>
      <c r="BV26" s="38"/>
    </row>
    <row r="27" spans="2:76" s="36" customFormat="1" ht="15.75" thickBot="1" x14ac:dyDescent="0.25">
      <c r="B27" s="16" t="s">
        <v>17</v>
      </c>
      <c r="C27" s="42">
        <v>-2208.6587106989018</v>
      </c>
      <c r="D27" s="42">
        <v>2213.0363653616987</v>
      </c>
      <c r="E27" s="42">
        <v>397.32462536170124</v>
      </c>
      <c r="F27" s="42">
        <v>-318.47338130497292</v>
      </c>
      <c r="G27" s="42">
        <v>-214.50114643938286</v>
      </c>
      <c r="H27" s="42">
        <v>88.502451075981298</v>
      </c>
      <c r="I27" s="42">
        <v>-201.46079140863912</v>
      </c>
      <c r="J27" s="42">
        <v>-1132.2020929182327</v>
      </c>
      <c r="K27" s="42">
        <v>50.29725316544318</v>
      </c>
      <c r="L27" s="42">
        <v>559.01360016788931</v>
      </c>
      <c r="M27" s="42">
        <v>-283.18633999999929</v>
      </c>
      <c r="N27" s="42">
        <v>579.9066899999998</v>
      </c>
      <c r="O27" s="26"/>
      <c r="P27" s="42">
        <v>-1250.5955100000001</v>
      </c>
      <c r="Q27" s="42">
        <v>507.39585999999963</v>
      </c>
      <c r="R27" s="42">
        <v>56.834106666668049</v>
      </c>
      <c r="S27" s="42">
        <v>-15957.07353</v>
      </c>
      <c r="T27" s="42">
        <v>-220.67495352721016</v>
      </c>
      <c r="U27" s="42">
        <v>-896.11149399899296</v>
      </c>
      <c r="V27" s="42">
        <v>-1365.4537624738005</v>
      </c>
      <c r="W27" s="42">
        <v>193.91095000000132</v>
      </c>
      <c r="X27" s="42">
        <v>-671.26286999999866</v>
      </c>
      <c r="Y27" s="42">
        <v>-1088</v>
      </c>
      <c r="Z27" s="19">
        <v>-3370.0036942487859</v>
      </c>
      <c r="AA27" s="19">
        <v>-883.6933940804156</v>
      </c>
      <c r="AB27" s="20"/>
      <c r="AC27" s="19">
        <v>-1818.5799037739707</v>
      </c>
      <c r="AD27" s="20">
        <v>-338.26676832201701</v>
      </c>
      <c r="AE27" s="20">
        <v>-183.64393878787814</v>
      </c>
      <c r="AF27" s="20">
        <v>566.73826261904833</v>
      </c>
      <c r="AG27" s="20">
        <v>-7350.0410546072781</v>
      </c>
      <c r="AH27" s="20">
        <v>-100.79338879870193</v>
      </c>
      <c r="AI27" s="25">
        <v>133.00727169552556</v>
      </c>
      <c r="AJ27" s="25">
        <v>-15.22934428571898</v>
      </c>
      <c r="AK27" s="25">
        <v>293.72572468253929</v>
      </c>
      <c r="AL27" s="25">
        <v>242.93369532597717</v>
      </c>
      <c r="AM27" s="25">
        <v>22.84051944444218</v>
      </c>
      <c r="AN27" s="25">
        <v>9703.184096111112</v>
      </c>
      <c r="AO27" s="25">
        <v>670.53803702612277</v>
      </c>
      <c r="AP27" s="25">
        <v>115.036</v>
      </c>
      <c r="AQ27" s="25">
        <v>-520.81487333334007</v>
      </c>
      <c r="AR27" s="25">
        <v>-511.54</v>
      </c>
      <c r="AS27" s="25">
        <v>-546.25563487013096</v>
      </c>
      <c r="AT27" s="25">
        <v>-1545.9574800000009</v>
      </c>
      <c r="AU27" s="25">
        <f>'[1]Balance General'!C23-9000</f>
        <v>1500</v>
      </c>
      <c r="AV27" s="25">
        <f>'[1]Balance General'!D23-'[1]Balance General'!C23</f>
        <v>367.5</v>
      </c>
      <c r="AW27" s="25">
        <f>'[1]Balance General'!E23-'[1]Balance General'!D23</f>
        <v>-107.63750000000073</v>
      </c>
      <c r="AX27" s="25">
        <f>'[1]Balance General'!F23-'[1]Balance General'!E23</f>
        <v>376.59518749999916</v>
      </c>
      <c r="AY27" s="25">
        <f>'[1]Balance General'!G23-'[1]Balance General'!F23</f>
        <v>389.77601906249947</v>
      </c>
      <c r="AZ27" s="25">
        <f>'[1]Balance General'!H23-'[1]Balance General'!G23</f>
        <v>403.41817972968602</v>
      </c>
      <c r="BA27" s="25">
        <f>'[1]Balance General'!I23-'[1]Balance General'!H23</f>
        <v>417.53781602022536</v>
      </c>
      <c r="BB27" s="25">
        <f>'[1]Balance General'!J23-'[1]Balance General'!I23</f>
        <v>432.15163958093399</v>
      </c>
      <c r="BC27" s="25">
        <f>'[1]Balance General'!K23-'[1]Balance General'!J23</f>
        <v>447.27694696626531</v>
      </c>
      <c r="BD27" s="25">
        <f>'[1]Balance General'!L23-'[1]Balance General'!K23</f>
        <v>462.93164011008594</v>
      </c>
      <c r="BE27" s="25"/>
      <c r="BF27" s="19">
        <f t="shared" si="5"/>
        <v>4689.5499289696945</v>
      </c>
      <c r="BG27" s="38"/>
      <c r="BH27" s="20"/>
      <c r="BI27" s="20">
        <v>-183.64393878787814</v>
      </c>
      <c r="BJ27" s="20">
        <v>566.73826261904833</v>
      </c>
      <c r="BK27" s="20">
        <v>-7350.0410546072781</v>
      </c>
      <c r="BL27" s="20">
        <v>-100.79338879870193</v>
      </c>
      <c r="BM27" s="20">
        <v>133.00727169552556</v>
      </c>
      <c r="BN27" s="20">
        <v>-15.22934428571898</v>
      </c>
      <c r="BO27" s="20">
        <v>293.72572468253929</v>
      </c>
      <c r="BP27" s="20">
        <v>242.93369532597717</v>
      </c>
      <c r="BQ27" s="20">
        <v>22.84051944444218</v>
      </c>
      <c r="BR27" s="22">
        <v>9703.184096111112</v>
      </c>
      <c r="BS27" s="43"/>
      <c r="BT27" s="19"/>
      <c r="BU27" s="19">
        <v>-7332.9212009858784</v>
      </c>
      <c r="BV27" s="38"/>
      <c r="BX27" s="44"/>
    </row>
    <row r="28" spans="2:76" s="36" customFormat="1" x14ac:dyDescent="0.2">
      <c r="B28" s="27" t="s">
        <v>18</v>
      </c>
      <c r="C28" s="45">
        <v>3207.0839929486301</v>
      </c>
      <c r="D28" s="45">
        <v>-2146.2820229486279</v>
      </c>
      <c r="E28" s="45">
        <v>9.3795400000005884</v>
      </c>
      <c r="F28" s="45">
        <v>517.08078999999771</v>
      </c>
      <c r="G28" s="45">
        <v>106.54437161049964</v>
      </c>
      <c r="H28" s="45">
        <v>-510.36375999999723</v>
      </c>
      <c r="I28" s="45">
        <v>502.49181723037714</v>
      </c>
      <c r="J28" s="45">
        <v>2185.0652711591201</v>
      </c>
      <c r="K28" s="45">
        <v>-632.34791433504006</v>
      </c>
      <c r="L28" s="45">
        <v>-769.2348902878598</v>
      </c>
      <c r="M28" s="45">
        <v>689.30435346382274</v>
      </c>
      <c r="N28" s="45">
        <v>-2702.6967500000028</v>
      </c>
      <c r="O28" s="28"/>
      <c r="P28" s="45">
        <v>874.89920115907989</v>
      </c>
      <c r="Q28" s="45">
        <v>-107.42998862837999</v>
      </c>
      <c r="R28" s="45">
        <v>740.86666862838069</v>
      </c>
      <c r="S28" s="45">
        <v>12.54722884092098</v>
      </c>
      <c r="T28" s="45">
        <v>-200.81390884092161</v>
      </c>
      <c r="U28" s="45">
        <v>-455.0096111590799</v>
      </c>
      <c r="V28" s="45">
        <v>842.18952000000013</v>
      </c>
      <c r="W28" s="45">
        <v>-613.17990884092023</v>
      </c>
      <c r="X28" s="45">
        <v>2170.1059999999998</v>
      </c>
      <c r="Y28" s="45">
        <v>-141.19999999999982</v>
      </c>
      <c r="Z28" s="22">
        <v>-40.88799999999992</v>
      </c>
      <c r="AA28" s="22">
        <v>-3174.0000000000005</v>
      </c>
      <c r="AB28" s="22"/>
      <c r="AC28" s="22">
        <v>2627.7570000000001</v>
      </c>
      <c r="AD28" s="22">
        <v>282.65899999999965</v>
      </c>
      <c r="AE28" s="22">
        <v>31.016870000000836</v>
      </c>
      <c r="AF28" s="22">
        <v>-76.60300000000052</v>
      </c>
      <c r="AG28" s="22">
        <v>330.07400000000143</v>
      </c>
      <c r="AH28" s="22">
        <v>257.98412999999891</v>
      </c>
      <c r="AI28" s="29">
        <v>-295.64699999999993</v>
      </c>
      <c r="AJ28" s="29">
        <v>569.00500000000102</v>
      </c>
      <c r="AK28" s="29">
        <v>-1988.1929999999988</v>
      </c>
      <c r="AL28" s="29">
        <v>1067.8420000000006</v>
      </c>
      <c r="AM28" s="29">
        <v>-107.52800000000343</v>
      </c>
      <c r="AN28" s="29">
        <v>-2245.9179999999997</v>
      </c>
      <c r="AO28" s="29">
        <v>262.9409999999998</v>
      </c>
      <c r="AP28" s="29">
        <v>1596.41</v>
      </c>
      <c r="AQ28" s="29">
        <v>-837.79899999999998</v>
      </c>
      <c r="AR28" s="29">
        <v>1462.4</v>
      </c>
      <c r="AS28" s="25">
        <v>-1445.088580000001</v>
      </c>
      <c r="AT28" s="25">
        <v>-1358.682899999998</v>
      </c>
      <c r="AU28" s="25">
        <f>'[1]Balance General'!C34-6000</f>
        <v>-1450</v>
      </c>
      <c r="AV28" s="25">
        <f>'[1]Balance General'!D34-'[1]Balance General'!C34</f>
        <v>159.25</v>
      </c>
      <c r="AW28" s="25">
        <f>'[1]Balance General'!E34-'[1]Balance General'!D34</f>
        <v>164.82374999999956</v>
      </c>
      <c r="AX28" s="25">
        <f>'[1]Balance General'!F34-'[1]Balance General'!E34</f>
        <v>170.59258124999997</v>
      </c>
      <c r="AY28" s="25">
        <f>'[1]Balance General'!G34-'[1]Balance General'!F34</f>
        <v>176.56332159374961</v>
      </c>
      <c r="AZ28" s="25">
        <f>'[1]Balance General'!H34-'[1]Balance General'!G34</f>
        <v>182.74303784953099</v>
      </c>
      <c r="BA28" s="25">
        <f>'[1]Balance General'!I34-'[1]Balance General'!H34</f>
        <v>189.1390441742642</v>
      </c>
      <c r="BB28" s="25">
        <f>'[1]Balance General'!J34-'[1]Balance General'!I34</f>
        <v>195.75891072036393</v>
      </c>
      <c r="BC28" s="25">
        <f>'[1]Balance General'!K34-'[1]Balance General'!J34</f>
        <v>202.61047259557654</v>
      </c>
      <c r="BD28" s="25">
        <f>'[1]Balance General'!L34-'[1]Balance General'!K34</f>
        <v>209.70183913642177</v>
      </c>
      <c r="BE28" s="25"/>
      <c r="BF28" s="22">
        <f t="shared" si="5"/>
        <v>201.18295731990656</v>
      </c>
      <c r="BG28" s="38"/>
      <c r="BH28" s="20"/>
      <c r="BI28" s="20">
        <v>31.016870000000836</v>
      </c>
      <c r="BJ28" s="20">
        <v>-76.60300000000052</v>
      </c>
      <c r="BK28" s="20">
        <v>330.07400000000143</v>
      </c>
      <c r="BL28" s="20">
        <v>257.98412999999891</v>
      </c>
      <c r="BM28" s="20">
        <v>-295.64699999999993</v>
      </c>
      <c r="BN28" s="20">
        <v>569.00500000000102</v>
      </c>
      <c r="BO28" s="20">
        <v>-1988.1929999999988</v>
      </c>
      <c r="BP28" s="20">
        <v>1067.8420000000006</v>
      </c>
      <c r="BQ28" s="20">
        <v>-107.52800000000343</v>
      </c>
      <c r="BR28" s="22">
        <v>-2245.9179999999997</v>
      </c>
      <c r="BS28" s="43"/>
      <c r="BT28" s="19"/>
      <c r="BU28" s="19">
        <v>10676.20673724138</v>
      </c>
      <c r="BV28" s="38"/>
    </row>
    <row r="29" spans="2:76" s="36" customFormat="1" x14ac:dyDescent="0.2">
      <c r="B29" s="16" t="s">
        <v>19</v>
      </c>
      <c r="C29" s="17">
        <v>271.69476999999824</v>
      </c>
      <c r="D29" s="17">
        <v>541.02315000000453</v>
      </c>
      <c r="E29" s="17">
        <v>182.05297999999857</v>
      </c>
      <c r="F29" s="17">
        <v>-148.12912000000324</v>
      </c>
      <c r="G29" s="17">
        <v>-418.82162000000062</v>
      </c>
      <c r="H29" s="17">
        <v>219.73659000000043</v>
      </c>
      <c r="I29" s="17">
        <v>153.21517000000313</v>
      </c>
      <c r="J29" s="17">
        <v>-241.0771500000028</v>
      </c>
      <c r="K29" s="17">
        <v>792.40700000000106</v>
      </c>
      <c r="L29" s="17">
        <v>63.748810000000958</v>
      </c>
      <c r="M29" s="17">
        <v>3009.0088099999921</v>
      </c>
      <c r="N29" s="17">
        <v>228.46731000000364</v>
      </c>
      <c r="O29" s="9"/>
      <c r="P29" s="17">
        <v>1746.315139999997</v>
      </c>
      <c r="Q29" s="17">
        <v>80.553930000009132</v>
      </c>
      <c r="R29" s="17">
        <v>281.69303999999102</v>
      </c>
      <c r="S29" s="17">
        <v>1680.2300000000032</v>
      </c>
      <c r="T29" s="17">
        <v>252.98296000000119</v>
      </c>
      <c r="U29" s="17">
        <v>186.31498999999894</v>
      </c>
      <c r="V29" s="17">
        <v>1822.7672500000044</v>
      </c>
      <c r="W29" s="17">
        <v>196.91775999999663</v>
      </c>
      <c r="X29" s="17">
        <v>-1180.3864499999981</v>
      </c>
      <c r="Y29" s="17">
        <v>8967.60599</v>
      </c>
      <c r="Z29" s="19">
        <v>764.81899999999951</v>
      </c>
      <c r="AA29" s="19">
        <v>541.87713000000076</v>
      </c>
      <c r="AB29" s="20"/>
      <c r="AC29" s="19">
        <v>319.46828999999707</v>
      </c>
      <c r="AD29" s="20">
        <v>8.2390400000003865</v>
      </c>
      <c r="AE29" s="20">
        <v>143</v>
      </c>
      <c r="AF29" s="20">
        <v>712</v>
      </c>
      <c r="AG29" s="20">
        <v>1586.9351500000012</v>
      </c>
      <c r="AH29" s="20">
        <v>521.97000000000116</v>
      </c>
      <c r="AI29" s="20">
        <v>904.01819000000251</v>
      </c>
      <c r="AJ29" s="20">
        <v>405</v>
      </c>
      <c r="AK29" s="20">
        <v>294.5199999999968</v>
      </c>
      <c r="AL29" s="20">
        <v>383.4618100000007</v>
      </c>
      <c r="AM29" s="20">
        <v>285.93319000000338</v>
      </c>
      <c r="AN29" s="20">
        <v>4081.8788399999976</v>
      </c>
      <c r="AO29" s="20">
        <v>695.51933000000008</v>
      </c>
      <c r="AP29" s="20">
        <v>879.333000000006</v>
      </c>
      <c r="AQ29" s="20">
        <v>2459.1739999999991</v>
      </c>
      <c r="AR29" s="20">
        <v>-1688.6203600000008</v>
      </c>
      <c r="AS29" s="20">
        <v>131.08000000000175</v>
      </c>
      <c r="AT29" s="20">
        <v>-451.37099999999919</v>
      </c>
      <c r="AU29" s="20">
        <f>'[1]Balance General'!C35-3800</f>
        <v>115</v>
      </c>
      <c r="AV29" s="20">
        <f>'[1]Balance General'!D35-'[1]Balance General'!C35</f>
        <v>137.02499999999964</v>
      </c>
      <c r="AW29" s="20">
        <f>'[1]Balance General'!E35-'[1]Balance General'!D35</f>
        <v>141.82087499999943</v>
      </c>
      <c r="AX29" s="20">
        <f>'[1]Balance General'!F35-'[1]Balance General'!E35</f>
        <v>146.78460562500004</v>
      </c>
      <c r="AY29" s="20">
        <f>'[1]Balance General'!G35-'[1]Balance General'!F35</f>
        <v>151.92206682187498</v>
      </c>
      <c r="AZ29" s="20">
        <f>'[1]Balance General'!H35-'[1]Balance General'!G35</f>
        <v>157.23933916064016</v>
      </c>
      <c r="BA29" s="20">
        <f>'[1]Balance General'!I35-'[1]Balance General'!H35</f>
        <v>162.74271603126272</v>
      </c>
      <c r="BB29" s="20">
        <f>'[1]Balance General'!J35-'[1]Balance General'!I35</f>
        <v>168.43871109235715</v>
      </c>
      <c r="BC29" s="20">
        <f>'[1]Balance General'!K35-'[1]Balance General'!J35</f>
        <v>174.334065980589</v>
      </c>
      <c r="BD29" s="20">
        <f>'[1]Balance General'!L35-'[1]Balance General'!K35</f>
        <v>180.43575828991015</v>
      </c>
      <c r="BE29" s="20"/>
      <c r="BF29" s="19">
        <f t="shared" si="5"/>
        <v>1535.7431380016333</v>
      </c>
      <c r="BG29" s="38"/>
      <c r="BH29" s="20"/>
      <c r="BI29" s="20">
        <v>143</v>
      </c>
      <c r="BJ29" s="20">
        <v>712</v>
      </c>
      <c r="BK29" s="20">
        <v>1586.9351500000012</v>
      </c>
      <c r="BL29" s="20">
        <v>521.97000000000116</v>
      </c>
      <c r="BM29" s="20">
        <v>904.01819000000251</v>
      </c>
      <c r="BN29" s="20">
        <v>405</v>
      </c>
      <c r="BO29" s="20">
        <v>294.5199999999968</v>
      </c>
      <c r="BP29" s="20">
        <v>383.4618100000007</v>
      </c>
      <c r="BQ29" s="20">
        <v>285.93319000000338</v>
      </c>
      <c r="BR29" s="22">
        <v>4081.8788399999976</v>
      </c>
      <c r="BS29" s="17"/>
      <c r="BT29" s="19"/>
      <c r="BU29" s="19">
        <v>-26700.761089999985</v>
      </c>
      <c r="BV29" s="38"/>
    </row>
    <row r="30" spans="2:76" s="36" customFormat="1" x14ac:dyDescent="0.2">
      <c r="B30" s="16" t="s">
        <v>20</v>
      </c>
      <c r="C30" s="17">
        <v>-109.56655489989498</v>
      </c>
      <c r="D30" s="17">
        <v>-109.81200000000536</v>
      </c>
      <c r="E30" s="17">
        <v>-109.8119999999908</v>
      </c>
      <c r="F30" s="17">
        <v>-109.81200000000536</v>
      </c>
      <c r="G30" s="17">
        <v>-109.8119999999908</v>
      </c>
      <c r="H30" s="17">
        <v>-109.81200000000536</v>
      </c>
      <c r="I30" s="17">
        <v>-109.81200000000536</v>
      </c>
      <c r="J30" s="17">
        <v>-109.31549999999697</v>
      </c>
      <c r="K30" s="17">
        <v>-110</v>
      </c>
      <c r="L30" s="17">
        <v>-110.12049999998999</v>
      </c>
      <c r="M30" s="17">
        <v>-109.81200000000536</v>
      </c>
      <c r="N30" s="17">
        <v>-109.81200000000536</v>
      </c>
      <c r="O30" s="9"/>
      <c r="P30" s="17">
        <v>-109.81200000000536</v>
      </c>
      <c r="Q30" s="17">
        <v>-109.8119999999908</v>
      </c>
      <c r="R30" s="17">
        <v>-109.81200000000536</v>
      </c>
      <c r="S30" s="17">
        <v>-109.8119999999908</v>
      </c>
      <c r="T30" s="17">
        <v>-110.00750000000698</v>
      </c>
      <c r="U30" s="17">
        <v>-109.61648999999306</v>
      </c>
      <c r="V30" s="17">
        <v>-109.81199999999808</v>
      </c>
      <c r="W30" s="17">
        <v>-109.57151000000886</v>
      </c>
      <c r="X30" s="17">
        <v>-110</v>
      </c>
      <c r="Y30" s="17">
        <v>-110</v>
      </c>
      <c r="Z30" s="19">
        <v>-110.48199999999633</v>
      </c>
      <c r="AA30" s="19">
        <v>-110</v>
      </c>
      <c r="AB30" s="20"/>
      <c r="AC30" s="19">
        <v>-110</v>
      </c>
      <c r="AD30" s="20">
        <v>-11808.188000000002</v>
      </c>
      <c r="AE30" s="20">
        <v>1342</v>
      </c>
      <c r="AF30" s="20">
        <v>-110</v>
      </c>
      <c r="AG30" s="20">
        <v>-110</v>
      </c>
      <c r="AH30" s="20">
        <v>-110.33000000000175</v>
      </c>
      <c r="AI30" s="20">
        <v>-109.66999999999825</v>
      </c>
      <c r="AJ30" s="20">
        <v>-110</v>
      </c>
      <c r="AK30" s="20">
        <v>-110</v>
      </c>
      <c r="AL30" s="20">
        <v>-110</v>
      </c>
      <c r="AM30" s="20">
        <v>-110</v>
      </c>
      <c r="AN30" s="20">
        <v>-110</v>
      </c>
      <c r="AO30" s="20">
        <v>-110</v>
      </c>
      <c r="AP30" s="20">
        <v>-110</v>
      </c>
      <c r="AQ30" s="20">
        <v>-110</v>
      </c>
      <c r="AR30" s="20">
        <v>-110</v>
      </c>
      <c r="AS30" s="20">
        <v>-110</v>
      </c>
      <c r="AT30" s="20">
        <v>-110</v>
      </c>
      <c r="AU30" s="20">
        <f>'[1]Balance General'!C38-9900</f>
        <v>220</v>
      </c>
      <c r="AV30" s="20">
        <f>'[1]Balance General'!D38-'[1]Balance General'!C38</f>
        <v>354.19999999999891</v>
      </c>
      <c r="AW30" s="20">
        <f>'[1]Balance General'!E38-'[1]Balance General'!D38</f>
        <v>866.59699999999975</v>
      </c>
      <c r="AX30" s="20">
        <f>'[1]Balance General'!F38-'[1]Balance General'!E38</f>
        <v>396.9278949999989</v>
      </c>
      <c r="AY30" s="20">
        <f>'[1]Balance General'!G38-'[1]Balance General'!F38</f>
        <v>410.82037132499863</v>
      </c>
      <c r="AZ30" s="20">
        <f>'[1]Balance General'!H38-'[1]Balance General'!G38</f>
        <v>425.19908432137345</v>
      </c>
      <c r="BA30" s="20">
        <f>'[1]Balance General'!I38-'[1]Balance General'!H38</f>
        <v>440.0810522726224</v>
      </c>
      <c r="BB30" s="20">
        <f>'[1]Balance General'!J38-'[1]Balance General'!I38</f>
        <v>455.48388910216454</v>
      </c>
      <c r="BC30" s="20">
        <f>'[1]Balance General'!K38-'[1]Balance General'!J38</f>
        <v>471.42582522074008</v>
      </c>
      <c r="BD30" s="20">
        <f>'[1]Balance General'!L38-'[1]Balance General'!K38</f>
        <v>487.92572910346462</v>
      </c>
      <c r="BE30" s="20"/>
      <c r="BF30" s="19">
        <f t="shared" si="5"/>
        <v>4528.6608463453613</v>
      </c>
      <c r="BG30" s="38"/>
      <c r="BH30" s="20"/>
      <c r="BI30" s="20">
        <v>1342</v>
      </c>
      <c r="BJ30" s="20">
        <v>-110</v>
      </c>
      <c r="BK30" s="20">
        <v>-110</v>
      </c>
      <c r="BL30" s="20">
        <v>-110.33000000000175</v>
      </c>
      <c r="BM30" s="20">
        <v>-109.66999999999825</v>
      </c>
      <c r="BN30" s="20">
        <v>-110</v>
      </c>
      <c r="BO30" s="20">
        <v>-110</v>
      </c>
      <c r="BP30" s="20">
        <v>-110</v>
      </c>
      <c r="BQ30" s="20">
        <v>-110</v>
      </c>
      <c r="BR30" s="22">
        <v>-110</v>
      </c>
      <c r="BS30" s="17"/>
      <c r="BT30" s="19"/>
      <c r="BU30" s="19">
        <v>-18655.248</v>
      </c>
      <c r="BV30" s="38"/>
    </row>
    <row r="31" spans="2:76" s="36" customFormat="1" x14ac:dyDescent="0.2">
      <c r="B31" s="16" t="s">
        <v>21</v>
      </c>
      <c r="C31" s="17">
        <v>200.44634000000224</v>
      </c>
      <c r="D31" s="17">
        <v>-63.022820000005595</v>
      </c>
      <c r="E31" s="17">
        <v>-1360.8182800000031</v>
      </c>
      <c r="F31" s="17">
        <v>-1271.2980699999935</v>
      </c>
      <c r="G31" s="17">
        <v>4.9511199999978999</v>
      </c>
      <c r="H31" s="17">
        <v>597.22695999999996</v>
      </c>
      <c r="I31" s="17">
        <v>-554.65283999999519</v>
      </c>
      <c r="J31" s="17">
        <v>780.96479999999428</v>
      </c>
      <c r="K31" s="17">
        <v>11475</v>
      </c>
      <c r="L31" s="17">
        <v>56.406440000006114</v>
      </c>
      <c r="M31" s="17">
        <v>637.63227999999799</v>
      </c>
      <c r="N31" s="17">
        <v>339.88069000000542</v>
      </c>
      <c r="O31" s="9"/>
      <c r="P31" s="17">
        <v>48.664380000001984</v>
      </c>
      <c r="Q31" s="17">
        <v>48.416209999988496</v>
      </c>
      <c r="R31" s="17">
        <v>4.8847999999998137</v>
      </c>
      <c r="S31" s="17">
        <v>497.26256000001013</v>
      </c>
      <c r="T31" s="17">
        <v>-396.14736000000994</v>
      </c>
      <c r="U31" s="17">
        <v>4.8967599999919003</v>
      </c>
      <c r="V31" s="17">
        <v>59.966870000018389</v>
      </c>
      <c r="W31" s="17">
        <v>280.39383999998972</v>
      </c>
      <c r="X31" s="17">
        <v>-226</v>
      </c>
      <c r="Y31" s="17">
        <v>296.85909000000538</v>
      </c>
      <c r="Z31" s="19">
        <v>4.6399999999994179</v>
      </c>
      <c r="AA31" s="19">
        <v>5491.3600000000006</v>
      </c>
      <c r="AB31" s="20"/>
      <c r="AC31" s="19">
        <v>954.92009999999573</v>
      </c>
      <c r="AD31" s="20">
        <v>-4553.9200999999957</v>
      </c>
      <c r="AE31" s="20">
        <v>2298</v>
      </c>
      <c r="AF31" s="20">
        <v>314</v>
      </c>
      <c r="AG31" s="20">
        <v>3182</v>
      </c>
      <c r="AH31" s="20">
        <v>314.14090999999462</v>
      </c>
      <c r="AI31" s="20">
        <v>825.85909000001266</v>
      </c>
      <c r="AJ31" s="20">
        <v>2039</v>
      </c>
      <c r="AK31" s="20">
        <v>2014</v>
      </c>
      <c r="AL31" s="20">
        <v>255.5</v>
      </c>
      <c r="AM31" s="20">
        <v>313.97000000000116</v>
      </c>
      <c r="AN31" s="20">
        <v>-17959.030000000006</v>
      </c>
      <c r="AO31" s="20">
        <v>455.97000000000116</v>
      </c>
      <c r="AP31" s="20">
        <v>-897.44000000000233</v>
      </c>
      <c r="AQ31" s="20">
        <v>319.97000000000116</v>
      </c>
      <c r="AR31" s="20">
        <v>-1161.9700000000012</v>
      </c>
      <c r="AS31" s="20">
        <v>-459.67000000000553</v>
      </c>
      <c r="AT31" s="20">
        <v>-391.7809999999954</v>
      </c>
      <c r="AU31" s="20">
        <f>'[1]Balance General'!C39-15000</f>
        <v>910</v>
      </c>
      <c r="AV31" s="20">
        <f>'[1]Balance General'!D39-'[1]Balance General'!C39</f>
        <v>556.84999999999854</v>
      </c>
      <c r="AW31" s="20">
        <f>'[1]Balance General'!E39-'[1]Balance General'!D39</f>
        <v>576.33974999999919</v>
      </c>
      <c r="AX31" s="20">
        <f>'[1]Balance General'!F39-'[1]Balance General'!E39</f>
        <v>596.51164124999923</v>
      </c>
      <c r="AY31" s="20">
        <f>'[1]Balance General'!G39-'[1]Balance General'!F39</f>
        <v>617.3895486937472</v>
      </c>
      <c r="AZ31" s="20">
        <f>'[1]Balance General'!H39-'[1]Balance General'!G39</f>
        <v>638.99818289803079</v>
      </c>
      <c r="BA31" s="20">
        <f>'[1]Balance General'!I39-'[1]Balance General'!H39</f>
        <v>661.36311929946169</v>
      </c>
      <c r="BB31" s="20">
        <f>'[1]Balance General'!J39-'[1]Balance General'!I39</f>
        <v>684.51082847494035</v>
      </c>
      <c r="BC31" s="20">
        <f>'[1]Balance General'!K39-'[1]Balance General'!J39</f>
        <v>708.46870747156572</v>
      </c>
      <c r="BD31" s="20">
        <f>'[1]Balance General'!L39-'[1]Balance General'!K39</f>
        <v>733.26511223306807</v>
      </c>
      <c r="BE31" s="20"/>
      <c r="BF31" s="19">
        <f t="shared" si="5"/>
        <v>6683.6968903208108</v>
      </c>
      <c r="BG31" s="38"/>
      <c r="BH31" s="20"/>
      <c r="BI31" s="20">
        <v>2298</v>
      </c>
      <c r="BJ31" s="20">
        <v>314</v>
      </c>
      <c r="BK31" s="20">
        <v>3182</v>
      </c>
      <c r="BL31" s="20">
        <v>314.14090999999462</v>
      </c>
      <c r="BM31" s="20">
        <v>825.85909000001266</v>
      </c>
      <c r="BN31" s="20">
        <v>2039</v>
      </c>
      <c r="BO31" s="20">
        <v>2014</v>
      </c>
      <c r="BP31" s="20">
        <v>255.5</v>
      </c>
      <c r="BQ31" s="20">
        <v>313.97000000000116</v>
      </c>
      <c r="BR31" s="22">
        <v>-17959.030000000006</v>
      </c>
      <c r="BS31" s="17"/>
      <c r="BT31" s="19"/>
      <c r="BU31" s="19">
        <v>-50475.934300000008</v>
      </c>
      <c r="BV31" s="38"/>
    </row>
    <row r="32" spans="2:76" s="36" customFormat="1" x14ac:dyDescent="0.2">
      <c r="B32" s="16" t="s">
        <v>22</v>
      </c>
      <c r="C32" s="17">
        <v>-16.567000000000007</v>
      </c>
      <c r="D32" s="17">
        <v>-47.594000000000051</v>
      </c>
      <c r="E32" s="17">
        <v>-124.71185999999989</v>
      </c>
      <c r="F32" s="17">
        <v>23.965810000000147</v>
      </c>
      <c r="G32" s="17">
        <v>-6.1311100000002625</v>
      </c>
      <c r="H32" s="17">
        <v>14.111949999999979</v>
      </c>
      <c r="I32" s="17">
        <v>16.503150000000005</v>
      </c>
      <c r="J32" s="17">
        <v>33.423060000000078</v>
      </c>
      <c r="K32" s="17">
        <v>9.8377500000001419</v>
      </c>
      <c r="L32" s="17">
        <v>-156.68162000000029</v>
      </c>
      <c r="M32" s="17">
        <v>-168.40561999999977</v>
      </c>
      <c r="N32" s="17">
        <v>-100.29747999999995</v>
      </c>
      <c r="O32" s="9"/>
      <c r="P32" s="17">
        <v>-15.966730000000325</v>
      </c>
      <c r="Q32" s="17">
        <v>-2.8423199999997451</v>
      </c>
      <c r="R32" s="17">
        <v>10.517419999999902</v>
      </c>
      <c r="S32" s="17">
        <v>-26.033190000000104</v>
      </c>
      <c r="T32" s="17">
        <v>0</v>
      </c>
      <c r="U32" s="17">
        <v>1.2043200000000525</v>
      </c>
      <c r="V32" s="17">
        <v>-0.23106000000007043</v>
      </c>
      <c r="W32" s="17">
        <v>7.2624000000000706</v>
      </c>
      <c r="X32" s="17">
        <v>-6.3869999999951688E-2</v>
      </c>
      <c r="Y32" s="17">
        <v>21.000929999999698</v>
      </c>
      <c r="Z32" s="19">
        <v>0</v>
      </c>
      <c r="AA32" s="19">
        <v>37.0296400000002</v>
      </c>
      <c r="AB32" s="20"/>
      <c r="AC32" s="19">
        <v>14.869449999999915</v>
      </c>
      <c r="AD32" s="20">
        <v>-20.984559999999874</v>
      </c>
      <c r="AE32" s="20">
        <v>-32.215459999999894</v>
      </c>
      <c r="AF32" s="20">
        <v>-190.55998000000022</v>
      </c>
      <c r="AG32" s="20">
        <v>-16.12729000000013</v>
      </c>
      <c r="AH32" s="20">
        <v>-230.65621999999985</v>
      </c>
      <c r="AI32" s="20">
        <v>-126.42435999999975</v>
      </c>
      <c r="AJ32" s="20">
        <v>-462.1721500000001</v>
      </c>
      <c r="AK32" s="20">
        <v>-141.71591000000012</v>
      </c>
      <c r="AL32" s="20">
        <v>-36.786869999999908</v>
      </c>
      <c r="AM32" s="20">
        <v>-36.54313999999988</v>
      </c>
      <c r="AN32" s="20">
        <v>25.530170000000226</v>
      </c>
      <c r="AO32" s="20">
        <v>50.000999999999976</v>
      </c>
      <c r="AP32" s="20">
        <v>-16.715260000000058</v>
      </c>
      <c r="AQ32" s="20">
        <v>0</v>
      </c>
      <c r="AR32" s="20">
        <v>0</v>
      </c>
      <c r="AS32" s="20">
        <v>68.17000999999982</v>
      </c>
      <c r="AT32" s="20">
        <v>22.576579999999922</v>
      </c>
      <c r="AU32" s="20">
        <f>'[1]Balance General'!C40-990</f>
        <v>17</v>
      </c>
      <c r="AV32" s="20">
        <f>'[1]Balance General'!D40-'[1]Balance General'!C40</f>
        <v>35.244999999999891</v>
      </c>
      <c r="AW32" s="20">
        <f>'[1]Balance General'!E40-'[1]Balance General'!D40</f>
        <v>36.478574999999864</v>
      </c>
      <c r="AX32" s="20">
        <f>'[1]Balance General'!F40-'[1]Balance General'!E40</f>
        <v>37.755325124999899</v>
      </c>
      <c r="AY32" s="20">
        <f>'[1]Balance General'!G40-'[1]Balance General'!F40</f>
        <v>39.076761504374872</v>
      </c>
      <c r="AZ32" s="20">
        <f>'[1]Balance General'!H40-'[1]Balance General'!G40</f>
        <v>40.444448157028091</v>
      </c>
      <c r="BA32" s="20">
        <f>'[1]Balance General'!I40-'[1]Balance General'!H40</f>
        <v>41.860003842524065</v>
      </c>
      <c r="BB32" s="20">
        <f>'[1]Balance General'!J40-'[1]Balance General'!I40</f>
        <v>43.325103977012304</v>
      </c>
      <c r="BC32" s="20">
        <f>'[1]Balance General'!K40-'[1]Balance General'!J40</f>
        <v>44.841482616207713</v>
      </c>
      <c r="BD32" s="20">
        <f>'[1]Balance General'!L40-'[1]Balance General'!K40</f>
        <v>46.410934507774982</v>
      </c>
      <c r="BE32" s="20"/>
      <c r="BF32" s="19">
        <f t="shared" si="5"/>
        <v>382.43763472992168</v>
      </c>
      <c r="BG32" s="38"/>
      <c r="BH32" s="20"/>
      <c r="BI32" s="20">
        <v>-32.215459999999894</v>
      </c>
      <c r="BJ32" s="20">
        <v>-190.55998000000022</v>
      </c>
      <c r="BK32" s="20">
        <v>-16.12729000000013</v>
      </c>
      <c r="BL32" s="20">
        <v>-230.65621999999985</v>
      </c>
      <c r="BM32" s="20">
        <v>-126.42435999999975</v>
      </c>
      <c r="BN32" s="20">
        <v>-462.1721500000001</v>
      </c>
      <c r="BO32" s="20">
        <v>-141.71591000000012</v>
      </c>
      <c r="BP32" s="20">
        <v>-36.786869999999908</v>
      </c>
      <c r="BQ32" s="20">
        <v>-36.54313999999988</v>
      </c>
      <c r="BR32" s="22">
        <v>25.530170000000226</v>
      </c>
      <c r="BS32" s="17"/>
      <c r="BT32" s="19"/>
      <c r="BU32" s="19">
        <v>-1891.7460299999996</v>
      </c>
      <c r="BV32" s="38"/>
    </row>
    <row r="33" spans="2:75" s="36" customFormat="1" ht="15.75" thickBot="1" x14ac:dyDescent="0.25">
      <c r="B33" s="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9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45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38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38"/>
    </row>
    <row r="34" spans="2:75" s="36" customFormat="1" ht="16.5" thickBot="1" x14ac:dyDescent="0.3">
      <c r="B34" s="21" t="s">
        <v>23</v>
      </c>
      <c r="C34" s="11">
        <v>-1807.7748026501481</v>
      </c>
      <c r="D34" s="11">
        <v>365.53708241305958</v>
      </c>
      <c r="E34" s="11">
        <v>632.63251536177245</v>
      </c>
      <c r="F34" s="11">
        <v>677.43379869498813</v>
      </c>
      <c r="G34" s="11">
        <v>1142.9975951711504</v>
      </c>
      <c r="H34" s="11">
        <v>838.76468107592541</v>
      </c>
      <c r="I34" s="11">
        <v>9505.1734458218016</v>
      </c>
      <c r="J34" s="11">
        <v>988.36975824081992</v>
      </c>
      <c r="K34" s="11">
        <v>5259.9249288303981</v>
      </c>
      <c r="L34" s="11">
        <v>-1497.8355901199625</v>
      </c>
      <c r="M34" s="11">
        <v>1890.9387234638134</v>
      </c>
      <c r="N34" s="11">
        <v>1452.5745600000103</v>
      </c>
      <c r="O34" s="12"/>
      <c r="P34" s="11" t="e">
        <v>#REF!</v>
      </c>
      <c r="Q34" s="11" t="e">
        <v>#REF!</v>
      </c>
      <c r="R34" s="11" t="e">
        <v>#REF!</v>
      </c>
      <c r="S34" s="11" t="e">
        <v>#REF!</v>
      </c>
      <c r="T34" s="11" t="e">
        <v>#REF!</v>
      </c>
      <c r="U34" s="11" t="e">
        <v>#REF!</v>
      </c>
      <c r="V34" s="11" t="e">
        <v>#REF!</v>
      </c>
      <c r="W34" s="11" t="e">
        <v>#REF!</v>
      </c>
      <c r="X34" s="11" t="e">
        <v>#REF!</v>
      </c>
      <c r="Y34" s="11" t="e">
        <v>#REF!</v>
      </c>
      <c r="Z34" s="13" t="e">
        <v>#REF!</v>
      </c>
      <c r="AA34" s="13" t="e">
        <v>#REF!</v>
      </c>
      <c r="AB34" s="14"/>
      <c r="AC34" s="13">
        <v>-380.18922937397656</v>
      </c>
      <c r="AD34" s="14">
        <v>-13990.138682722009</v>
      </c>
      <c r="AE34" s="14">
        <v>-2875.6266487878993</v>
      </c>
      <c r="AF34" s="14">
        <v>-1378.9713073809298</v>
      </c>
      <c r="AG34" s="14">
        <v>-2635.6702246072973</v>
      </c>
      <c r="AH34" s="14">
        <v>-350.3092387986876</v>
      </c>
      <c r="AI34" s="14">
        <v>-780.60479830445547</v>
      </c>
      <c r="AJ34" s="14">
        <v>-1498.4573542857186</v>
      </c>
      <c r="AK34" s="14">
        <v>-2791.2554953174631</v>
      </c>
      <c r="AL34" s="14">
        <v>1583.3086953259781</v>
      </c>
      <c r="AM34" s="14">
        <v>579.03155944442426</v>
      </c>
      <c r="AN34" s="14">
        <v>-4009.8429535628093</v>
      </c>
      <c r="AO34" s="14">
        <v>3198.7186570261247</v>
      </c>
      <c r="AP34" s="14">
        <v>2501.254230196123</v>
      </c>
      <c r="AQ34" s="14">
        <v>1665.5489866666567</v>
      </c>
      <c r="AR34" s="14">
        <v>-4432.9429400000072</v>
      </c>
      <c r="AS34" s="14">
        <v>-12438.641636071401</v>
      </c>
      <c r="AT34" s="14">
        <v>-14231.684759999982</v>
      </c>
      <c r="AU34" s="14">
        <f>SUM(AU24:AU32)</f>
        <v>1231</v>
      </c>
      <c r="AV34" s="14">
        <f t="shared" ref="AV34:BD34" si="6">SUM(AV24:AV32)</f>
        <v>474.81999999999653</v>
      </c>
      <c r="AW34" s="14">
        <f t="shared" si="6"/>
        <v>1786.3536999999967</v>
      </c>
      <c r="AX34" s="14">
        <f t="shared" si="6"/>
        <v>1941.5260794999965</v>
      </c>
      <c r="AY34" s="14">
        <f t="shared" si="6"/>
        <v>2009.479492282494</v>
      </c>
      <c r="AZ34" s="14">
        <f t="shared" si="6"/>
        <v>2079.8112745123826</v>
      </c>
      <c r="BA34" s="14">
        <f t="shared" si="6"/>
        <v>2152.6046691203164</v>
      </c>
      <c r="BB34" s="14">
        <f t="shared" si="6"/>
        <v>2227.9458325395271</v>
      </c>
      <c r="BC34" s="14">
        <f t="shared" si="6"/>
        <v>2305.9239366784104</v>
      </c>
      <c r="BD34" s="14">
        <f t="shared" si="6"/>
        <v>2386.6312744621528</v>
      </c>
      <c r="BE34" s="14"/>
      <c r="BF34" s="41">
        <f>SUM(BF24:BF33)</f>
        <v>18596.096259095273</v>
      </c>
      <c r="BG34" s="38"/>
      <c r="BH34" s="14"/>
      <c r="BI34" s="14">
        <v>-2875.6266487878988</v>
      </c>
      <c r="BJ34" s="14" t="e">
        <v>#REF!</v>
      </c>
      <c r="BK34" s="14">
        <v>-2635.6702246072973</v>
      </c>
      <c r="BL34" s="14">
        <v>-350.3092387986876</v>
      </c>
      <c r="BM34" s="14">
        <v>-780.60479830445547</v>
      </c>
      <c r="BN34" s="14">
        <v>-1498.4573542857186</v>
      </c>
      <c r="BO34" s="14">
        <v>-5974.2554953174631</v>
      </c>
      <c r="BP34" s="14">
        <v>1583.3086953259781</v>
      </c>
      <c r="BQ34" s="14">
        <v>674.03155944442426</v>
      </c>
      <c r="BR34" s="13" t="e">
        <v>#REF!</v>
      </c>
      <c r="BS34" s="11"/>
      <c r="BT34" s="11"/>
      <c r="BU34" s="41" t="e">
        <v>#REF!</v>
      </c>
      <c r="BV34" s="38"/>
    </row>
    <row r="35" spans="2:75" s="36" customFormat="1" ht="15.75" thickBot="1" x14ac:dyDescent="0.25">
      <c r="O35" s="37"/>
      <c r="BF35" s="38"/>
      <c r="BG35" s="38"/>
      <c r="BT35" s="38"/>
      <c r="BU35" s="38"/>
      <c r="BV35" s="38"/>
    </row>
    <row r="36" spans="2:75" s="36" customFormat="1" ht="16.5" thickBot="1" x14ac:dyDescent="0.3">
      <c r="B36" s="21" t="s">
        <v>24</v>
      </c>
      <c r="C36" s="11">
        <v>-2612.3084726501479</v>
      </c>
      <c r="D36" s="11">
        <v>197.18075241305894</v>
      </c>
      <c r="E36" s="11">
        <v>-1531.8095046382325</v>
      </c>
      <c r="F36" s="11">
        <v>1325.0084586949883</v>
      </c>
      <c r="G36" s="11">
        <v>1188.3826651711579</v>
      </c>
      <c r="H36" s="11">
        <v>484.18450107592378</v>
      </c>
      <c r="I36" s="11">
        <v>10938.464615821798</v>
      </c>
      <c r="J36" s="11">
        <v>2146.7495882408257</v>
      </c>
      <c r="K36" s="11">
        <v>6096.0150588304004</v>
      </c>
      <c r="L36" s="11">
        <v>-981.40489549696963</v>
      </c>
      <c r="M36" s="11">
        <v>2441.8647234638111</v>
      </c>
      <c r="N36" s="11">
        <v>-33.226213699981599</v>
      </c>
      <c r="O36" s="12"/>
      <c r="P36" s="11" t="e">
        <v>#REF!</v>
      </c>
      <c r="Q36" s="11" t="e">
        <v>#REF!</v>
      </c>
      <c r="R36" s="11" t="e">
        <v>#REF!</v>
      </c>
      <c r="S36" s="11" t="e">
        <v>#REF!</v>
      </c>
      <c r="T36" s="11" t="e">
        <v>#REF!</v>
      </c>
      <c r="U36" s="11" t="e">
        <v>#REF!</v>
      </c>
      <c r="V36" s="11" t="e">
        <v>#REF!</v>
      </c>
      <c r="W36" s="11" t="e">
        <v>#REF!</v>
      </c>
      <c r="X36" s="11" t="e">
        <v>#REF!</v>
      </c>
      <c r="Y36" s="11" t="e">
        <v>#REF!</v>
      </c>
      <c r="Z36" s="13" t="e">
        <v>#REF!</v>
      </c>
      <c r="AA36" s="13" t="e">
        <v>#REF!</v>
      </c>
      <c r="AB36" s="14"/>
      <c r="AC36" s="13">
        <v>-968.77798525397429</v>
      </c>
      <c r="AD36" s="14">
        <v>-12154.455126842011</v>
      </c>
      <c r="AE36" s="14">
        <v>590.14136121210049</v>
      </c>
      <c r="AF36" s="14">
        <v>-518.17281738093152</v>
      </c>
      <c r="AG36" s="14">
        <v>-2331.7835646072913</v>
      </c>
      <c r="AH36" s="14">
        <v>-466.6288946786899</v>
      </c>
      <c r="AI36" s="14">
        <v>720.80336757553914</v>
      </c>
      <c r="AJ36" s="14">
        <v>-5022.4904542857148</v>
      </c>
      <c r="AK36" s="14">
        <v>-2494.8953753174701</v>
      </c>
      <c r="AL36" s="14">
        <v>-1866.9810446740189</v>
      </c>
      <c r="AM36" s="14">
        <v>-2608.7020405555804</v>
      </c>
      <c r="AN36" s="14">
        <v>-6745.2423738888983</v>
      </c>
      <c r="AO36" s="14">
        <v>-548.51488297388005</v>
      </c>
      <c r="AP36" s="14">
        <v>-7755.132119803874</v>
      </c>
      <c r="AQ36" s="14">
        <v>-5933.33549921334</v>
      </c>
      <c r="AR36" s="14">
        <v>-2139.1977141200082</v>
      </c>
      <c r="AS36" s="14">
        <v>7718.7399451298534</v>
      </c>
      <c r="AT36" s="14">
        <v>-11512.483759999976</v>
      </c>
      <c r="AU36" s="14">
        <f>+AU23+AU34</f>
        <v>613</v>
      </c>
      <c r="AV36" s="14">
        <f t="shared" ref="AV36:BD36" si="7">+AV23+AV34</f>
        <v>1030.6899999999946</v>
      </c>
      <c r="AW36" s="14">
        <f t="shared" si="7"/>
        <v>2043.9858999999958</v>
      </c>
      <c r="AX36" s="14">
        <f t="shared" si="7"/>
        <v>2013.868656499995</v>
      </c>
      <c r="AY36" s="14">
        <f t="shared" si="7"/>
        <v>2895.541545727493</v>
      </c>
      <c r="AZ36" s="14">
        <f t="shared" si="7"/>
        <v>2697.6980135779554</v>
      </c>
      <c r="BA36" s="14">
        <f t="shared" si="7"/>
        <v>2792.1174440531854</v>
      </c>
      <c r="BB36" s="14">
        <f t="shared" si="7"/>
        <v>2889.8415545950456</v>
      </c>
      <c r="BC36" s="14">
        <f t="shared" si="7"/>
        <v>2990.9860090058723</v>
      </c>
      <c r="BD36" s="14">
        <f t="shared" si="7"/>
        <v>3095.6705193210751</v>
      </c>
      <c r="BE36" s="13">
        <f>BD36+BE16</f>
        <v>4151.770519321075</v>
      </c>
      <c r="BF36" s="13">
        <f>BF23+BF34</f>
        <v>23063.399642780612</v>
      </c>
      <c r="BG36" s="15">
        <f>+BF36+BG16</f>
        <v>33624.399642780612</v>
      </c>
      <c r="BH36" s="14"/>
      <c r="BI36" s="14">
        <v>590.14136121210095</v>
      </c>
      <c r="BJ36" s="14" t="e">
        <v>#REF!</v>
      </c>
      <c r="BK36" s="14">
        <v>-2344.5677046072919</v>
      </c>
      <c r="BL36" s="14">
        <v>-466.6288946786899</v>
      </c>
      <c r="BM36" s="14">
        <v>720.80336757553914</v>
      </c>
      <c r="BN36" s="14">
        <v>-5022.4904542857148</v>
      </c>
      <c r="BO36" s="14">
        <v>-5677.8953753174701</v>
      </c>
      <c r="BP36" s="14">
        <v>-1866.9810446740189</v>
      </c>
      <c r="BQ36" s="14">
        <v>-2513.7020405555804</v>
      </c>
      <c r="BR36" s="13" t="e">
        <v>#REF!</v>
      </c>
      <c r="BS36" s="13"/>
      <c r="BT36" s="13" t="e">
        <v>#REF!</v>
      </c>
      <c r="BU36" s="13" t="e">
        <v>#REF!</v>
      </c>
      <c r="BV36" s="15" t="e">
        <v>#REF!</v>
      </c>
    </row>
    <row r="37" spans="2:75" s="36" customFormat="1" ht="16.5" thickBot="1" x14ac:dyDescent="0.3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7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8"/>
      <c r="BG37" s="38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9"/>
      <c r="BU37" s="48"/>
      <c r="BV37" s="38"/>
    </row>
    <row r="38" spans="2:75" s="36" customFormat="1" ht="16.5" thickBot="1" x14ac:dyDescent="0.3">
      <c r="B38" s="21" t="s">
        <v>25</v>
      </c>
      <c r="C38" s="11">
        <v>1266.2276273498505</v>
      </c>
      <c r="D38" s="11">
        <v>364.19001241305824</v>
      </c>
      <c r="E38" s="11">
        <v>-1706.9252046382339</v>
      </c>
      <c r="F38" s="11">
        <v>2465.1088386949887</v>
      </c>
      <c r="G38" s="11">
        <v>606.40170517115325</v>
      </c>
      <c r="H38" s="11">
        <v>-126.78526892407933</v>
      </c>
      <c r="I38" s="11">
        <v>10905.297265821799</v>
      </c>
      <c r="J38" s="11">
        <v>2294.4777882408202</v>
      </c>
      <c r="K38" s="11">
        <v>6565.5902888304008</v>
      </c>
      <c r="L38" s="11">
        <v>1928.119754503032</v>
      </c>
      <c r="M38" s="11">
        <v>2560.6261034638119</v>
      </c>
      <c r="N38" s="11">
        <v>-1051.1556836999816</v>
      </c>
      <c r="O38" s="12"/>
      <c r="P38" s="11" t="e">
        <v>#REF!</v>
      </c>
      <c r="Q38" s="11" t="e">
        <v>#REF!</v>
      </c>
      <c r="R38" s="11" t="e">
        <v>#REF!</v>
      </c>
      <c r="S38" s="11" t="e">
        <v>#REF!</v>
      </c>
      <c r="T38" s="11" t="e">
        <v>#REF!</v>
      </c>
      <c r="U38" s="11" t="e">
        <v>#REF!</v>
      </c>
      <c r="V38" s="11" t="e">
        <v>#REF!</v>
      </c>
      <c r="W38" s="11" t="e">
        <v>#REF!</v>
      </c>
      <c r="X38" s="11" t="e">
        <v>#REF!</v>
      </c>
      <c r="Y38" s="11" t="e">
        <v>#REF!</v>
      </c>
      <c r="Z38" s="13" t="e">
        <v>#REF!</v>
      </c>
      <c r="AA38" s="13" t="e">
        <v>#REF!</v>
      </c>
      <c r="AB38" s="14"/>
      <c r="AC38" s="13">
        <v>320.28864474602665</v>
      </c>
      <c r="AD38" s="14">
        <v>-12256.074116842008</v>
      </c>
      <c r="AE38" s="14">
        <v>1371.4014512120984</v>
      </c>
      <c r="AF38" s="14">
        <v>535.74140261906609</v>
      </c>
      <c r="AG38" s="14">
        <v>-941.10287460729137</v>
      </c>
      <c r="AH38" s="14">
        <v>-528.03315467868993</v>
      </c>
      <c r="AI38" s="14">
        <v>1036.4460075755403</v>
      </c>
      <c r="AJ38" s="14">
        <v>-2084.4269142857161</v>
      </c>
      <c r="AK38" s="14">
        <v>1772.0229746825316</v>
      </c>
      <c r="AL38" s="14">
        <v>1763.3998853259814</v>
      </c>
      <c r="AM38" s="14">
        <v>767.22911944442012</v>
      </c>
      <c r="AN38" s="14">
        <v>-1879.8260738888966</v>
      </c>
      <c r="AO38" s="14">
        <v>3131.0542570261196</v>
      </c>
      <c r="AP38" s="14">
        <v>678.11281019612852</v>
      </c>
      <c r="AQ38" s="14">
        <v>-2001.3211392133426</v>
      </c>
      <c r="AR38" s="14">
        <v>1536.4552858799912</v>
      </c>
      <c r="AS38" s="14">
        <v>11299.525785129852</v>
      </c>
      <c r="AT38" s="14">
        <v>-9283.411689999979</v>
      </c>
      <c r="AU38" s="14">
        <f>+AU16+AU36</f>
        <v>1669.1</v>
      </c>
      <c r="AV38" s="14">
        <f t="shared" ref="AV38:BD38" si="8">+AV16+AV36</f>
        <v>2086.7899999999945</v>
      </c>
      <c r="AW38" s="14">
        <f t="shared" si="8"/>
        <v>3100.0858999999955</v>
      </c>
      <c r="AX38" s="14">
        <f t="shared" si="8"/>
        <v>3069.9686564999947</v>
      </c>
      <c r="AY38" s="14">
        <f t="shared" si="8"/>
        <v>3951.6415457274929</v>
      </c>
      <c r="AZ38" s="14">
        <f t="shared" si="8"/>
        <v>3753.7980135779553</v>
      </c>
      <c r="BA38" s="14">
        <f t="shared" si="8"/>
        <v>3848.2174440531853</v>
      </c>
      <c r="BB38" s="14">
        <f t="shared" si="8"/>
        <v>3945.9415545950455</v>
      </c>
      <c r="BC38" s="14">
        <f t="shared" si="8"/>
        <v>4047.0860090058723</v>
      </c>
      <c r="BD38" s="14">
        <f t="shared" si="8"/>
        <v>4151.770519321075</v>
      </c>
      <c r="BE38" s="13">
        <f>BD36+BD16</f>
        <v>4151.770519321075</v>
      </c>
      <c r="BF38" s="13"/>
      <c r="BG38" s="15">
        <f>BF36+BG16</f>
        <v>33624.399642780612</v>
      </c>
      <c r="BH38" s="14"/>
      <c r="BI38" s="14">
        <v>1371.4014512120989</v>
      </c>
      <c r="BJ38" s="14" t="e">
        <v>#REF!</v>
      </c>
      <c r="BK38" s="14">
        <v>-953.88701460729203</v>
      </c>
      <c r="BL38" s="14">
        <v>-528.03315467868993</v>
      </c>
      <c r="BM38" s="14">
        <v>1036.4460075755403</v>
      </c>
      <c r="BN38" s="14">
        <v>-2084.4269142857161</v>
      </c>
      <c r="BO38" s="14">
        <v>-1410.9770253174684</v>
      </c>
      <c r="BP38" s="14">
        <v>1763.4871353259809</v>
      </c>
      <c r="BQ38" s="14">
        <v>862.22911944442012</v>
      </c>
      <c r="BR38" s="13" t="e">
        <v>#REF!</v>
      </c>
      <c r="BS38" s="13"/>
      <c r="BT38" s="13" t="e">
        <v>#REF!</v>
      </c>
      <c r="BU38" s="13"/>
      <c r="BV38" s="13" t="e">
        <v>#REF!</v>
      </c>
    </row>
    <row r="39" spans="2:75" s="36" customFormat="1" x14ac:dyDescent="0.2">
      <c r="O39" s="37"/>
      <c r="BF39" s="38"/>
      <c r="BG39" s="38"/>
      <c r="BT39" s="38"/>
      <c r="BU39" s="38"/>
      <c r="BV39" s="38"/>
    </row>
    <row r="40" spans="2:75" s="36" customFormat="1" x14ac:dyDescent="0.2">
      <c r="O40" s="37"/>
      <c r="BF40" s="38"/>
      <c r="BG40" s="38"/>
      <c r="BT40" s="38"/>
      <c r="BU40" s="38"/>
      <c r="BV40" s="38"/>
    </row>
    <row r="41" spans="2:75" s="36" customFormat="1" x14ac:dyDescent="0.2">
      <c r="B41" s="16" t="s">
        <v>26</v>
      </c>
      <c r="C41" s="17">
        <v>-581.9107845018209</v>
      </c>
      <c r="D41" s="17">
        <v>-462.37764400181379</v>
      </c>
      <c r="E41" s="17">
        <v>-114.21647500001131</v>
      </c>
      <c r="F41" s="17">
        <v>-1247.0363013494446</v>
      </c>
      <c r="G41" s="17">
        <v>-261.86480916851849</v>
      </c>
      <c r="H41" s="17">
        <v>-86.794135335269971</v>
      </c>
      <c r="I41" s="17">
        <v>-10627.373428835124</v>
      </c>
      <c r="J41" s="17">
        <v>-2640.1759307117923</v>
      </c>
      <c r="K41" s="17">
        <v>-2072.9341056650073</v>
      </c>
      <c r="L41" s="17">
        <v>-1691.3716461648769</v>
      </c>
      <c r="M41" s="17">
        <v>-2639.3932895416747</v>
      </c>
      <c r="N41" s="17">
        <v>503.38649000000169</v>
      </c>
      <c r="O41" s="9"/>
      <c r="P41" s="17">
        <v>-458.98318999999788</v>
      </c>
      <c r="Q41" s="17">
        <v>-1309.2635499999669</v>
      </c>
      <c r="R41" s="17">
        <v>-121.28689000000065</v>
      </c>
      <c r="S41" s="17">
        <v>-1112.5549999999898</v>
      </c>
      <c r="T41" s="17">
        <v>-859.80570862836828</v>
      </c>
      <c r="U41" s="17">
        <v>-1520.0185200000001</v>
      </c>
      <c r="V41" s="17">
        <v>-1689.0185200000001</v>
      </c>
      <c r="W41" s="17">
        <v>-3949.0185200000001</v>
      </c>
      <c r="X41" s="17">
        <v>-3848.2299499999999</v>
      </c>
      <c r="Y41" s="17">
        <v>-2449.2544999999941</v>
      </c>
      <c r="Z41" s="19">
        <v>-1016.0685799999981</v>
      </c>
      <c r="AA41" s="19">
        <v>-87.082589999987476</v>
      </c>
      <c r="AB41" s="20"/>
      <c r="AC41" s="19">
        <v>-75.854869999961238</v>
      </c>
      <c r="AD41" s="20">
        <v>-264.90453999998283</v>
      </c>
      <c r="AE41" s="20">
        <v>-338.30371000000162</v>
      </c>
      <c r="AF41" s="20">
        <v>-74.999999999992383</v>
      </c>
      <c r="AG41" s="20">
        <v>-31.440000000023815</v>
      </c>
      <c r="AH41" s="20">
        <v>-0.59231999999610707</v>
      </c>
      <c r="AI41" s="20">
        <v>-22.807960000020103</v>
      </c>
      <c r="AJ41" s="20">
        <v>-42.903930000014952</v>
      </c>
      <c r="AK41" s="20">
        <v>-3458.346829999995</v>
      </c>
      <c r="AL41" s="20">
        <v>-328.78619000002072</v>
      </c>
      <c r="AM41" s="20">
        <v>-25.493899999983</v>
      </c>
      <c r="AN41" s="20">
        <v>-169.89390000000992</v>
      </c>
      <c r="AO41" s="20">
        <v>-447.27803000009033</v>
      </c>
      <c r="AP41" s="20">
        <v>-275.2899900000283</v>
      </c>
      <c r="AQ41" s="20">
        <v>-616.22781000002203</v>
      </c>
      <c r="AR41" s="20">
        <v>-978.16273000006174</v>
      </c>
      <c r="AS41" s="20">
        <v>-1790.0370700000221</v>
      </c>
      <c r="AT41" s="20">
        <v>-505.68790000002252</v>
      </c>
      <c r="AU41" s="20">
        <f>'[1]Balance General'!C22-66390</f>
        <v>-400</v>
      </c>
      <c r="AV41" s="20">
        <f>'[1]Balance General'!D22-'[1]Balance General'!C22</f>
        <v>2309.6499999999942</v>
      </c>
      <c r="AW41" s="20">
        <f>'[1]Balance General'!E22-'[1]Balance General'!D22</f>
        <v>2390.4877500000002</v>
      </c>
      <c r="AX41" s="20">
        <f>'[1]Balance General'!F22-'[1]Balance General'!E22</f>
        <v>2474.1548212499911</v>
      </c>
      <c r="AY41" s="20">
        <f>'[1]Balance General'!G22-'[1]Balance General'!F22</f>
        <v>1000</v>
      </c>
      <c r="AZ41" s="20">
        <f>'[1]Balance General'!H22-'[1]Balance General'!G22</f>
        <v>1255</v>
      </c>
      <c r="BA41" s="20">
        <f>'[1]Balance General'!I22-'[1]Balance General'!H22</f>
        <v>1276</v>
      </c>
      <c r="BB41" s="20">
        <f>'[1]Balance General'!J22-'[1]Balance General'!I22</f>
        <v>1298</v>
      </c>
      <c r="BC41" s="20">
        <f>'[1]Balance General'!K22-'[1]Balance General'!J22</f>
        <v>1320</v>
      </c>
      <c r="BD41" s="20">
        <f>'[1]Balance General'!L22-'[1]Balance General'!K22</f>
        <v>1343</v>
      </c>
      <c r="BE41" s="20"/>
      <c r="BF41" s="19">
        <f>SUM(AU41:BD41)</f>
        <v>14266.292571249985</v>
      </c>
      <c r="BG41" s="19"/>
      <c r="BH41" s="20"/>
      <c r="BI41" s="20">
        <v>-338.30371000000162</v>
      </c>
      <c r="BJ41" s="20">
        <v>-74.999999999992383</v>
      </c>
      <c r="BK41" s="20">
        <v>-31.440000000023815</v>
      </c>
      <c r="BL41" s="20">
        <v>-0.59231999999610707</v>
      </c>
      <c r="BM41" s="20">
        <v>-22.807960000020103</v>
      </c>
      <c r="BN41" s="20">
        <v>-42.903930000019614</v>
      </c>
      <c r="BO41" s="20">
        <v>-3459.3468299999931</v>
      </c>
      <c r="BP41" s="20">
        <v>-329.78619000002072</v>
      </c>
      <c r="BQ41" s="20">
        <v>-25.493899999983</v>
      </c>
      <c r="BR41" s="20">
        <v>-169.89390000000992</v>
      </c>
      <c r="BS41" s="19"/>
      <c r="BT41" s="19"/>
      <c r="BU41" s="19">
        <v>-34799.744911401074</v>
      </c>
      <c r="BV41" s="19"/>
      <c r="BW41" s="19"/>
    </row>
    <row r="42" spans="2:75" s="36" customFormat="1" x14ac:dyDescent="0.2">
      <c r="B42" s="27" t="s">
        <v>27</v>
      </c>
      <c r="C42" s="45">
        <v>-16.767912500001415</v>
      </c>
      <c r="D42" s="45">
        <v>-318.98344886363401</v>
      </c>
      <c r="E42" s="45">
        <v>-235.30689053030562</v>
      </c>
      <c r="F42" s="45">
        <v>-234.27620047075828</v>
      </c>
      <c r="G42" s="45">
        <v>-575.71037892318054</v>
      </c>
      <c r="H42" s="45">
        <v>-273.75652719696888</v>
      </c>
      <c r="I42" s="45">
        <v>-267.67431219696971</v>
      </c>
      <c r="J42" s="45">
        <v>-414.07424086238035</v>
      </c>
      <c r="K42" s="45">
        <v>-3549.2175700000003</v>
      </c>
      <c r="L42" s="45">
        <v>54.922200000001368</v>
      </c>
      <c r="M42" s="45">
        <v>-501.33304000000243</v>
      </c>
      <c r="N42" s="45">
        <v>100.67223000000175</v>
      </c>
      <c r="O42" s="28"/>
      <c r="P42" s="45">
        <v>77.300739999998996</v>
      </c>
      <c r="Q42" s="45">
        <v>49.752570000000333</v>
      </c>
      <c r="R42" s="45">
        <v>137.1778499999983</v>
      </c>
      <c r="S42" s="45">
        <v>125.24918000000207</v>
      </c>
      <c r="T42" s="45">
        <v>46.938259999999815</v>
      </c>
      <c r="U42" s="45">
        <v>27.501424187449274</v>
      </c>
      <c r="V42" s="45">
        <v>-679.69750418744866</v>
      </c>
      <c r="W42" s="45">
        <v>-2.3477100000006033</v>
      </c>
      <c r="X42" s="45">
        <v>-77.997679999999988</v>
      </c>
      <c r="Y42" s="45">
        <v>42.398539999999997</v>
      </c>
      <c r="Z42" s="22">
        <v>68.643803409277723</v>
      </c>
      <c r="AA42" s="22">
        <v>78.106743956774579</v>
      </c>
      <c r="AB42" s="22"/>
      <c r="AC42" s="22">
        <v>82.804489999999049</v>
      </c>
      <c r="AD42" s="22">
        <v>11700.585560000001</v>
      </c>
      <c r="AE42" s="22">
        <v>-16.163817366054445</v>
      </c>
      <c r="AF42" s="22">
        <v>-24.314729566912149</v>
      </c>
      <c r="AG42" s="22">
        <v>0.25611000000225204</v>
      </c>
      <c r="AH42" s="22">
        <v>-16.650455555557798</v>
      </c>
      <c r="AI42" s="22">
        <v>0.14784999999774584</v>
      </c>
      <c r="AJ42" s="22">
        <v>-1.6666640760831797E-6</v>
      </c>
      <c r="AK42" s="22">
        <v>3104.5416483333333</v>
      </c>
      <c r="AL42" s="22">
        <v>22.219619999999722</v>
      </c>
      <c r="AM42" s="22">
        <v>-105.8889415441987</v>
      </c>
      <c r="AN42" s="22">
        <v>-516.01400095580118</v>
      </c>
      <c r="AO42" s="22">
        <v>-604.86306000000013</v>
      </c>
      <c r="AP42" s="22">
        <v>-1.205499999999688</v>
      </c>
      <c r="AQ42" s="22">
        <v>0.99999999999965894</v>
      </c>
      <c r="AR42" s="22">
        <v>-148.08929306295704</v>
      </c>
      <c r="AS42" s="20">
        <v>-275.36425000000003</v>
      </c>
      <c r="AT42" s="20">
        <v>-385.78830000000005</v>
      </c>
      <c r="AU42" s="20">
        <f>'[1]Balance General'!C23-10800</f>
        <v>-300</v>
      </c>
      <c r="AV42" s="20">
        <f>'[1]Balance General'!D23-'[1]Balance General'!C23</f>
        <v>367.5</v>
      </c>
      <c r="AW42" s="20">
        <f>'[1]Balance General'!E23-'[1]Balance General'!D23</f>
        <v>-107.63750000000073</v>
      </c>
      <c r="AX42" s="20">
        <f>'[1]Balance General'!F23-'[1]Balance General'!E23</f>
        <v>376.59518749999916</v>
      </c>
      <c r="AY42" s="20">
        <f>'[1]Balance General'!G23-'[1]Balance General'!F23</f>
        <v>389.77601906249947</v>
      </c>
      <c r="AZ42" s="20">
        <f>'[1]Balance General'!H23-'[1]Balance General'!G23</f>
        <v>403.41817972968602</v>
      </c>
      <c r="BA42" s="20">
        <f>'[1]Balance General'!I23-'[1]Balance General'!H23</f>
        <v>417.53781602022536</v>
      </c>
      <c r="BB42" s="20">
        <f>'[1]Balance General'!J23-'[1]Balance General'!I23</f>
        <v>432.15163958093399</v>
      </c>
      <c r="BC42" s="20">
        <f>'[1]Balance General'!K23-'[1]Balance General'!J23</f>
        <v>447.27694696626531</v>
      </c>
      <c r="BD42" s="20">
        <f>'[1]Balance General'!L23-'[1]Balance General'!K23</f>
        <v>462.93164011008594</v>
      </c>
      <c r="BE42" s="20"/>
      <c r="BF42" s="19">
        <f>SUM(AU42:BD42)</f>
        <v>2889.5499289696945</v>
      </c>
      <c r="BG42" s="19"/>
      <c r="BH42" s="20"/>
      <c r="BI42" s="20">
        <v>-16.163817366054445</v>
      </c>
      <c r="BJ42" s="20">
        <v>-24.314729566912149</v>
      </c>
      <c r="BK42" s="20">
        <v>0.25611000000225204</v>
      </c>
      <c r="BL42" s="20">
        <v>-16.650455555557798</v>
      </c>
      <c r="BM42" s="20">
        <v>0.14784999999774584</v>
      </c>
      <c r="BN42" s="20">
        <v>-1.6666640760831797E-6</v>
      </c>
      <c r="BO42" s="20">
        <v>3105.5416483333333</v>
      </c>
      <c r="BP42" s="20">
        <v>23.219619999999722</v>
      </c>
      <c r="BQ42" s="20">
        <v>-105.8889415441987</v>
      </c>
      <c r="BR42" s="19">
        <v>-516.01400095580118</v>
      </c>
      <c r="BS42" s="19"/>
      <c r="BT42" s="19"/>
      <c r="BU42" s="19">
        <v>5097.3225130637047</v>
      </c>
      <c r="BV42" s="19"/>
      <c r="BW42" s="19"/>
    </row>
    <row r="43" spans="2:75" s="36" customFormat="1" ht="15.75" thickBot="1" x14ac:dyDescent="0.25">
      <c r="O43" s="37"/>
      <c r="BF43" s="38"/>
      <c r="BG43" s="38"/>
      <c r="BT43" s="38"/>
      <c r="BU43" s="38"/>
      <c r="BV43" s="38"/>
    </row>
    <row r="44" spans="2:75" s="36" customFormat="1" ht="16.5" thickBot="1" x14ac:dyDescent="0.3">
      <c r="B44" s="10" t="s">
        <v>28</v>
      </c>
      <c r="C44" s="11">
        <v>-598.67869700182234</v>
      </c>
      <c r="D44" s="11">
        <v>-781.36109286544774</v>
      </c>
      <c r="E44" s="11">
        <v>-349.52336553031694</v>
      </c>
      <c r="F44" s="11">
        <v>-1481.3125018202029</v>
      </c>
      <c r="G44" s="11">
        <v>-837.57518809169903</v>
      </c>
      <c r="H44" s="11">
        <v>-360.55066253223885</v>
      </c>
      <c r="I44" s="11">
        <v>-10895.047741032095</v>
      </c>
      <c r="J44" s="11">
        <v>-3054.2501715741728</v>
      </c>
      <c r="K44" s="11">
        <v>-5622.1516756650071</v>
      </c>
      <c r="L44" s="11">
        <v>-1636.4494461648756</v>
      </c>
      <c r="M44" s="11">
        <v>-3140.7263295416769</v>
      </c>
      <c r="N44" s="11">
        <v>604.0587200000034</v>
      </c>
      <c r="O44" s="12"/>
      <c r="P44" s="11">
        <v>-381.68244999999888</v>
      </c>
      <c r="Q44" s="11">
        <v>-1259.5109799999666</v>
      </c>
      <c r="R44" s="11">
        <v>15.890959999997648</v>
      </c>
      <c r="S44" s="11">
        <v>-987.30581999998776</v>
      </c>
      <c r="T44" s="11">
        <v>-812.86744862836849</v>
      </c>
      <c r="U44" s="11">
        <v>-1492.5170958125509</v>
      </c>
      <c r="V44" s="11">
        <v>-2368.716024187449</v>
      </c>
      <c r="W44" s="11">
        <v>-3951.3662300000005</v>
      </c>
      <c r="X44" s="11">
        <v>-3926.2276299999999</v>
      </c>
      <c r="Y44" s="11">
        <v>-2406.855959999994</v>
      </c>
      <c r="Z44" s="13">
        <v>-947.42477659072028</v>
      </c>
      <c r="AA44" s="13">
        <v>-8.975846043212897</v>
      </c>
      <c r="AB44" s="14"/>
      <c r="AC44" s="13">
        <v>6.949620000037811</v>
      </c>
      <c r="AD44" s="14">
        <v>11435.681020000018</v>
      </c>
      <c r="AE44" s="14">
        <v>-354.46752736605606</v>
      </c>
      <c r="AF44" s="14">
        <v>-99.314729566904532</v>
      </c>
      <c r="AG44" s="14">
        <v>-31.183890000021563</v>
      </c>
      <c r="AH44" s="14">
        <v>-17.242775555553905</v>
      </c>
      <c r="AI44" s="14">
        <v>-22.660110000022357</v>
      </c>
      <c r="AJ44" s="14">
        <v>-42.903931666679028</v>
      </c>
      <c r="AK44" s="14">
        <v>-353.80518166666161</v>
      </c>
      <c r="AL44" s="14">
        <v>-306.56657000002099</v>
      </c>
      <c r="AM44" s="14">
        <v>-131.3828415441817</v>
      </c>
      <c r="AN44" s="14">
        <v>-685.9079009558111</v>
      </c>
      <c r="AO44" s="14">
        <v>-1052.1410900000906</v>
      </c>
      <c r="AP44" s="14">
        <v>-276.49549000002798</v>
      </c>
      <c r="AQ44" s="14">
        <v>-615.22781000002237</v>
      </c>
      <c r="AR44" s="14">
        <v>-1126.2520230630189</v>
      </c>
      <c r="AS44" s="14">
        <v>-2065.4013200000222</v>
      </c>
      <c r="AT44" s="14">
        <v>-891.47620000002257</v>
      </c>
      <c r="AU44" s="14">
        <f>SUM(AU41:AU43)</f>
        <v>-700</v>
      </c>
      <c r="AV44" s="14">
        <f t="shared" ref="AV44:BD44" si="9">SUM(AV41:AV43)</f>
        <v>2677.1499999999942</v>
      </c>
      <c r="AW44" s="14">
        <f t="shared" si="9"/>
        <v>2282.8502499999995</v>
      </c>
      <c r="AX44" s="14">
        <f t="shared" si="9"/>
        <v>2850.7500087499902</v>
      </c>
      <c r="AY44" s="14">
        <f t="shared" si="9"/>
        <v>1389.7760190624995</v>
      </c>
      <c r="AZ44" s="14">
        <f t="shared" si="9"/>
        <v>1658.418179729686</v>
      </c>
      <c r="BA44" s="14">
        <f t="shared" si="9"/>
        <v>1693.5378160202254</v>
      </c>
      <c r="BB44" s="14">
        <f t="shared" si="9"/>
        <v>1730.151639580934</v>
      </c>
      <c r="BC44" s="14">
        <f t="shared" si="9"/>
        <v>1767.2769469662653</v>
      </c>
      <c r="BD44" s="14">
        <f t="shared" si="9"/>
        <v>1805.9316401100859</v>
      </c>
      <c r="BE44" s="13">
        <f>BD44+BE36</f>
        <v>5957.7021594311609</v>
      </c>
      <c r="BF44" s="13">
        <f>SUM(BF41:BF42)</f>
        <v>17155.842500219682</v>
      </c>
      <c r="BG44" s="15">
        <f>+BF44+BG36</f>
        <v>50780.242143000294</v>
      </c>
      <c r="BH44" s="13"/>
      <c r="BI44" s="13">
        <v>-354.46752736605606</v>
      </c>
      <c r="BJ44" s="13">
        <v>-99.314729566904532</v>
      </c>
      <c r="BK44" s="13">
        <v>-31.183890000021563</v>
      </c>
      <c r="BL44" s="13">
        <v>-17.242775555553905</v>
      </c>
      <c r="BM44" s="13">
        <v>-22.660110000022357</v>
      </c>
      <c r="BN44" s="13">
        <v>-42.90393166668369</v>
      </c>
      <c r="BO44" s="13">
        <v>-353.80518166665979</v>
      </c>
      <c r="BP44" s="13">
        <v>-306.56657000002099</v>
      </c>
      <c r="BQ44" s="13">
        <v>-131.3828415441817</v>
      </c>
      <c r="BR44" s="13">
        <v>-685.9079009558111</v>
      </c>
      <c r="BS44" s="13"/>
      <c r="BT44" s="13" t="e">
        <v>#REF!</v>
      </c>
      <c r="BU44" s="13">
        <v>-29702.42239833737</v>
      </c>
      <c r="BV44" s="15" t="e">
        <v>#REF!</v>
      </c>
    </row>
    <row r="45" spans="2:75" s="36" customFormat="1" ht="15.75" thickBot="1" x14ac:dyDescent="0.25">
      <c r="O45" s="37"/>
      <c r="BF45" s="38"/>
      <c r="BG45" s="38"/>
      <c r="BT45" s="38"/>
      <c r="BU45" s="38"/>
      <c r="BV45" s="38"/>
    </row>
    <row r="46" spans="2:75" s="36" customFormat="1" ht="16.5" thickBot="1" x14ac:dyDescent="0.3">
      <c r="B46" s="10" t="s">
        <v>29</v>
      </c>
      <c r="C46" s="11">
        <v>667.54893034802819</v>
      </c>
      <c r="D46" s="11">
        <v>-417.1710804523895</v>
      </c>
      <c r="E46" s="11">
        <v>-2056.4485701685508</v>
      </c>
      <c r="F46" s="11">
        <v>983.79633687478577</v>
      </c>
      <c r="G46" s="11">
        <v>-231.17348292054578</v>
      </c>
      <c r="H46" s="11">
        <v>-487.33593145631818</v>
      </c>
      <c r="I46" s="11">
        <v>10.249524789704083</v>
      </c>
      <c r="J46" s="11">
        <v>-759.77238333335254</v>
      </c>
      <c r="K46" s="11">
        <v>943.43861316539369</v>
      </c>
      <c r="L46" s="11">
        <v>291.67030833815647</v>
      </c>
      <c r="M46" s="11">
        <v>-580.10022607786505</v>
      </c>
      <c r="N46" s="11">
        <v>-447.09696369997823</v>
      </c>
      <c r="O46" s="12"/>
      <c r="P46" s="11" t="e">
        <v>#REF!</v>
      </c>
      <c r="Q46" s="11" t="e">
        <v>#REF!</v>
      </c>
      <c r="R46" s="11" t="e">
        <v>#REF!</v>
      </c>
      <c r="S46" s="11" t="e">
        <v>#REF!</v>
      </c>
      <c r="T46" s="11" t="e">
        <v>#REF!</v>
      </c>
      <c r="U46" s="11" t="e">
        <v>#REF!</v>
      </c>
      <c r="V46" s="11" t="e">
        <v>#REF!</v>
      </c>
      <c r="W46" s="11" t="e">
        <v>#REF!</v>
      </c>
      <c r="X46" s="11" t="e">
        <v>#REF!</v>
      </c>
      <c r="Y46" s="11" t="e">
        <v>#REF!</v>
      </c>
      <c r="Z46" s="13" t="e">
        <v>#REF!</v>
      </c>
      <c r="AA46" s="13" t="e">
        <v>#REF!</v>
      </c>
      <c r="AB46" s="14"/>
      <c r="AC46" s="13">
        <v>327.23826474606449</v>
      </c>
      <c r="AD46" s="14">
        <v>-820.39309684198997</v>
      </c>
      <c r="AE46" s="14">
        <v>1016.9339238460424</v>
      </c>
      <c r="AF46" s="14">
        <v>436.42667305216156</v>
      </c>
      <c r="AG46" s="14">
        <v>-972.28676460731299</v>
      </c>
      <c r="AH46" s="14">
        <v>-545.27593023424379</v>
      </c>
      <c r="AI46" s="14">
        <v>1013.785897575518</v>
      </c>
      <c r="AJ46" s="14">
        <v>-2127.3308459523951</v>
      </c>
      <c r="AK46" s="14">
        <v>1418.21779301587</v>
      </c>
      <c r="AL46" s="14">
        <v>1456.8333153259605</v>
      </c>
      <c r="AM46" s="14">
        <v>635.84627790023842</v>
      </c>
      <c r="AN46" s="14">
        <v>-2565.7339748447075</v>
      </c>
      <c r="AO46" s="14">
        <v>2078.913167026029</v>
      </c>
      <c r="AP46" s="14">
        <v>401.61732019610054</v>
      </c>
      <c r="AQ46" s="14">
        <v>-2616.5489492133647</v>
      </c>
      <c r="AR46" s="14">
        <v>410.20326281697226</v>
      </c>
      <c r="AS46" s="14">
        <v>9234.1244651298293</v>
      </c>
      <c r="AT46" s="14">
        <v>-10174.887890000002</v>
      </c>
      <c r="AU46" s="14">
        <f>+AU38+AU44</f>
        <v>969.09999999999991</v>
      </c>
      <c r="AV46" s="14">
        <f t="shared" ref="AV46:BD46" si="10">+AV38+AV44</f>
        <v>4763.9399999999887</v>
      </c>
      <c r="AW46" s="14">
        <f t="shared" si="10"/>
        <v>5382.936149999995</v>
      </c>
      <c r="AX46" s="14">
        <f t="shared" si="10"/>
        <v>5920.718665249985</v>
      </c>
      <c r="AY46" s="14">
        <f t="shared" si="10"/>
        <v>5341.417564789992</v>
      </c>
      <c r="AZ46" s="14">
        <f t="shared" si="10"/>
        <v>5412.2161933076413</v>
      </c>
      <c r="BA46" s="14">
        <f t="shared" si="10"/>
        <v>5541.7552600734107</v>
      </c>
      <c r="BB46" s="14">
        <f t="shared" si="10"/>
        <v>5676.0931941759791</v>
      </c>
      <c r="BC46" s="14">
        <f t="shared" si="10"/>
        <v>5814.3629559721376</v>
      </c>
      <c r="BD46" s="14">
        <f t="shared" si="10"/>
        <v>5957.7021594311609</v>
      </c>
      <c r="BE46" s="13">
        <f>BD44+BE36</f>
        <v>5957.7021594311609</v>
      </c>
      <c r="BF46" s="13"/>
      <c r="BG46" s="15">
        <f>+BF44+BG36</f>
        <v>50780.242143000294</v>
      </c>
      <c r="BH46" s="13"/>
      <c r="BI46" s="13">
        <v>1016.9339238460428</v>
      </c>
      <c r="BJ46" s="13" t="e">
        <v>#REF!</v>
      </c>
      <c r="BK46" s="13">
        <v>-985.07090460731365</v>
      </c>
      <c r="BL46" s="13">
        <v>-545.27593023424379</v>
      </c>
      <c r="BM46" s="13">
        <v>1013.785897575518</v>
      </c>
      <c r="BN46" s="13">
        <v>-2127.3308459523996</v>
      </c>
      <c r="BO46" s="13">
        <v>-1764.7822069841282</v>
      </c>
      <c r="BP46" s="13">
        <v>1456.9205653259601</v>
      </c>
      <c r="BQ46" s="13">
        <v>730.84627790023842</v>
      </c>
      <c r="BR46" s="13" t="e">
        <v>#REF!</v>
      </c>
      <c r="BS46" s="13"/>
      <c r="BT46" s="13" t="e">
        <v>#REF!</v>
      </c>
      <c r="BU46" s="13"/>
      <c r="BV46" s="15" t="e">
        <v>#REF!</v>
      </c>
    </row>
    <row r="47" spans="2:75" s="36" customFormat="1" x14ac:dyDescent="0.2">
      <c r="O47" s="37"/>
      <c r="BF47" s="38"/>
      <c r="BG47" s="38"/>
      <c r="BT47" s="38"/>
      <c r="BU47" s="38"/>
      <c r="BV47" s="38"/>
    </row>
    <row r="48" spans="2:75" s="36" customFormat="1" hidden="1" outlineLevel="1" x14ac:dyDescent="0.2">
      <c r="B48" s="30" t="s">
        <v>30</v>
      </c>
      <c r="O48" s="37"/>
      <c r="BF48" s="38"/>
      <c r="BG48" s="38"/>
      <c r="BT48" s="38"/>
      <c r="BU48" s="38"/>
      <c r="BV48" s="38"/>
    </row>
    <row r="49" spans="2:74" s="36" customFormat="1" hidden="1" outlineLevel="1" x14ac:dyDescent="0.2">
      <c r="O49" s="37"/>
      <c r="BF49" s="38"/>
      <c r="BG49" s="38"/>
      <c r="BT49" s="38"/>
      <c r="BU49" s="38"/>
      <c r="BV49" s="38"/>
    </row>
    <row r="50" spans="2:74" s="36" customFormat="1" ht="15.75" hidden="1" outlineLevel="1" x14ac:dyDescent="0.25">
      <c r="B50" s="31" t="s">
        <v>31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1"/>
      <c r="P50" s="50">
        <v>0</v>
      </c>
      <c r="Q50" s="50">
        <v>0</v>
      </c>
      <c r="R50" s="50">
        <v>0</v>
      </c>
      <c r="S50" s="50">
        <v>0</v>
      </c>
      <c r="T50" s="50">
        <v>0</v>
      </c>
      <c r="U50" s="50">
        <v>0</v>
      </c>
      <c r="V50" s="50">
        <v>0</v>
      </c>
      <c r="W50" s="50">
        <v>0</v>
      </c>
      <c r="X50" s="50">
        <v>0</v>
      </c>
      <c r="Y50" s="50">
        <v>0</v>
      </c>
      <c r="Z50" s="50">
        <v>0</v>
      </c>
      <c r="AA50" s="50">
        <v>0</v>
      </c>
      <c r="AB50" s="50"/>
      <c r="AC50" s="50">
        <v>0</v>
      </c>
      <c r="AD50" s="50">
        <v>0</v>
      </c>
      <c r="AE50" s="50">
        <v>0</v>
      </c>
      <c r="AF50" s="50">
        <v>0</v>
      </c>
      <c r="AG50" s="50">
        <v>0</v>
      </c>
      <c r="AH50" s="50">
        <v>0</v>
      </c>
      <c r="AI50" s="50">
        <v>0</v>
      </c>
      <c r="AJ50" s="50">
        <v>0</v>
      </c>
      <c r="AK50" s="50">
        <v>0</v>
      </c>
      <c r="AL50" s="50">
        <v>0</v>
      </c>
      <c r="AM50" s="50">
        <v>0</v>
      </c>
      <c r="AN50" s="50">
        <v>0</v>
      </c>
      <c r="AO50" s="50">
        <v>0</v>
      </c>
      <c r="AP50" s="50">
        <v>0</v>
      </c>
      <c r="AQ50" s="50">
        <v>0</v>
      </c>
      <c r="AR50" s="50">
        <v>0</v>
      </c>
      <c r="AS50" s="50">
        <v>0</v>
      </c>
      <c r="AT50" s="50">
        <v>0</v>
      </c>
      <c r="AU50" s="50">
        <f t="shared" ref="AU50:BD50" si="11">SUM(AU51:AU53)</f>
        <v>0</v>
      </c>
      <c r="AV50" s="50">
        <f t="shared" si="11"/>
        <v>0</v>
      </c>
      <c r="AW50" s="50">
        <f t="shared" si="11"/>
        <v>0</v>
      </c>
      <c r="AX50" s="50">
        <f t="shared" si="11"/>
        <v>0</v>
      </c>
      <c r="AY50" s="50">
        <f t="shared" si="11"/>
        <v>0</v>
      </c>
      <c r="AZ50" s="50">
        <f t="shared" si="11"/>
        <v>0</v>
      </c>
      <c r="BA50" s="50">
        <f t="shared" si="11"/>
        <v>0</v>
      </c>
      <c r="BB50" s="50">
        <f t="shared" si="11"/>
        <v>0</v>
      </c>
      <c r="BC50" s="50">
        <f t="shared" si="11"/>
        <v>0</v>
      </c>
      <c r="BD50" s="50">
        <f t="shared" si="11"/>
        <v>0</v>
      </c>
      <c r="BE50" s="50"/>
      <c r="BF50" s="52">
        <v>0</v>
      </c>
      <c r="BG50" s="38"/>
      <c r="BH50" s="50"/>
      <c r="BI50" s="50">
        <v>0</v>
      </c>
      <c r="BJ50" s="50">
        <v>0</v>
      </c>
      <c r="BK50" s="50">
        <v>0</v>
      </c>
      <c r="BL50" s="50">
        <v>0</v>
      </c>
      <c r="BM50" s="50">
        <v>0</v>
      </c>
      <c r="BN50" s="50">
        <v>0</v>
      </c>
      <c r="BO50" s="50">
        <v>0</v>
      </c>
      <c r="BP50" s="50">
        <v>0</v>
      </c>
      <c r="BQ50" s="50">
        <v>0</v>
      </c>
      <c r="BR50" s="50">
        <v>0</v>
      </c>
      <c r="BS50" s="50"/>
      <c r="BT50" s="50"/>
      <c r="BU50" s="52" t="e">
        <v>#REF!</v>
      </c>
      <c r="BV50" s="38"/>
    </row>
    <row r="51" spans="2:74" s="36" customFormat="1" hidden="1" outlineLevel="1" x14ac:dyDescent="0.2">
      <c r="B51" s="8" t="s">
        <v>32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9"/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/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0</v>
      </c>
      <c r="BC51" s="17">
        <v>0</v>
      </c>
      <c r="BD51" s="17">
        <v>0</v>
      </c>
      <c r="BE51" s="17"/>
      <c r="BF51" s="17" t="e">
        <f t="shared" ref="BF51" si="12">SUM(#REF!)</f>
        <v>#REF!</v>
      </c>
      <c r="BG51" s="38"/>
      <c r="BH51" s="17"/>
      <c r="BI51" s="17">
        <v>0</v>
      </c>
      <c r="BJ51" s="17">
        <v>0</v>
      </c>
      <c r="BK51" s="17">
        <v>0</v>
      </c>
      <c r="BL51" s="17">
        <v>0</v>
      </c>
      <c r="BM51" s="17">
        <v>0</v>
      </c>
      <c r="BN51" s="17">
        <v>0</v>
      </c>
      <c r="BO51" s="17">
        <v>0</v>
      </c>
      <c r="BP51" s="17">
        <v>0</v>
      </c>
      <c r="BQ51" s="17">
        <v>0</v>
      </c>
      <c r="BR51" s="17">
        <v>0</v>
      </c>
      <c r="BS51" s="17"/>
      <c r="BT51" s="17"/>
      <c r="BU51" s="17" t="e">
        <v>#REF!</v>
      </c>
      <c r="BV51" s="38"/>
    </row>
    <row r="52" spans="2:74" s="36" customFormat="1" hidden="1" outlineLevel="1" x14ac:dyDescent="0.2">
      <c r="B52" s="8" t="s">
        <v>33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9"/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/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0</v>
      </c>
      <c r="BB52" s="17">
        <v>0</v>
      </c>
      <c r="BC52" s="17">
        <v>0</v>
      </c>
      <c r="BD52" s="17">
        <v>0</v>
      </c>
      <c r="BE52" s="17"/>
      <c r="BF52" s="17" t="e">
        <f t="shared" ref="BF52" si="13">SUM(#REF!)</f>
        <v>#REF!</v>
      </c>
      <c r="BG52" s="38"/>
      <c r="BH52" s="17"/>
      <c r="BI52" s="17">
        <v>0</v>
      </c>
      <c r="BJ52" s="17">
        <v>0</v>
      </c>
      <c r="BK52" s="17">
        <v>0</v>
      </c>
      <c r="BL52" s="17">
        <v>0</v>
      </c>
      <c r="BM52" s="17">
        <v>0</v>
      </c>
      <c r="BN52" s="17">
        <v>0</v>
      </c>
      <c r="BO52" s="17">
        <v>0</v>
      </c>
      <c r="BP52" s="17">
        <v>0</v>
      </c>
      <c r="BQ52" s="17">
        <v>0</v>
      </c>
      <c r="BR52" s="17">
        <v>0</v>
      </c>
      <c r="BS52" s="17"/>
      <c r="BT52" s="17"/>
      <c r="BU52" s="17" t="e">
        <v>#REF!</v>
      </c>
      <c r="BV52" s="38"/>
    </row>
    <row r="53" spans="2:74" s="36" customFormat="1" hidden="1" outlineLevel="1" x14ac:dyDescent="0.2">
      <c r="B53" s="8" t="s">
        <v>34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9"/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/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/>
      <c r="BF53" s="17" t="e">
        <f t="shared" ref="BF53" si="14">SUM(#REF!)</f>
        <v>#REF!</v>
      </c>
      <c r="BG53" s="38"/>
      <c r="BH53" s="17"/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>
        <v>0</v>
      </c>
      <c r="BO53" s="17">
        <v>0</v>
      </c>
      <c r="BP53" s="17">
        <v>0</v>
      </c>
      <c r="BQ53" s="17">
        <v>0</v>
      </c>
      <c r="BR53" s="17">
        <v>0</v>
      </c>
      <c r="BS53" s="17"/>
      <c r="BT53" s="17"/>
      <c r="BU53" s="17" t="e">
        <v>#REF!</v>
      </c>
      <c r="BV53" s="38"/>
    </row>
    <row r="54" spans="2:74" s="36" customFormat="1" ht="15.75" hidden="1" outlineLevel="1" x14ac:dyDescent="0.25">
      <c r="B54" s="31" t="s">
        <v>35</v>
      </c>
      <c r="C54" s="50">
        <v>0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1"/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/>
      <c r="AC54" s="50">
        <v>0</v>
      </c>
      <c r="AD54" s="50">
        <v>0</v>
      </c>
      <c r="AE54" s="50">
        <v>0</v>
      </c>
      <c r="AF54" s="50">
        <v>0</v>
      </c>
      <c r="AG54" s="50">
        <v>0</v>
      </c>
      <c r="AH54" s="50">
        <v>0</v>
      </c>
      <c r="AI54" s="50">
        <v>0</v>
      </c>
      <c r="AJ54" s="50">
        <v>0</v>
      </c>
      <c r="AK54" s="50">
        <v>0</v>
      </c>
      <c r="AL54" s="50">
        <v>0</v>
      </c>
      <c r="AM54" s="50">
        <v>0</v>
      </c>
      <c r="AN54" s="50">
        <v>0</v>
      </c>
      <c r="AO54" s="50">
        <v>0</v>
      </c>
      <c r="AP54" s="50">
        <v>0</v>
      </c>
      <c r="AQ54" s="50">
        <v>0</v>
      </c>
      <c r="AR54" s="50">
        <v>0</v>
      </c>
      <c r="AS54" s="50">
        <v>0</v>
      </c>
      <c r="AT54" s="50">
        <v>0</v>
      </c>
      <c r="AU54" s="50">
        <f t="shared" ref="AU54:BD54" si="15">SUM(AU55:AU57)</f>
        <v>0</v>
      </c>
      <c r="AV54" s="50">
        <f t="shared" si="15"/>
        <v>0</v>
      </c>
      <c r="AW54" s="50">
        <f t="shared" si="15"/>
        <v>0</v>
      </c>
      <c r="AX54" s="50">
        <f t="shared" si="15"/>
        <v>0</v>
      </c>
      <c r="AY54" s="50">
        <f t="shared" si="15"/>
        <v>0</v>
      </c>
      <c r="AZ54" s="50">
        <f t="shared" si="15"/>
        <v>0</v>
      </c>
      <c r="BA54" s="50">
        <f t="shared" si="15"/>
        <v>0</v>
      </c>
      <c r="BB54" s="50">
        <f t="shared" si="15"/>
        <v>0</v>
      </c>
      <c r="BC54" s="50">
        <f t="shared" si="15"/>
        <v>0</v>
      </c>
      <c r="BD54" s="50">
        <f t="shared" si="15"/>
        <v>0</v>
      </c>
      <c r="BE54" s="50"/>
      <c r="BF54" s="52">
        <v>0</v>
      </c>
      <c r="BG54" s="38"/>
      <c r="BH54" s="50"/>
      <c r="BI54" s="50">
        <v>0</v>
      </c>
      <c r="BJ54" s="50">
        <v>0</v>
      </c>
      <c r="BK54" s="50">
        <v>0</v>
      </c>
      <c r="BL54" s="50">
        <v>0</v>
      </c>
      <c r="BM54" s="50">
        <v>0</v>
      </c>
      <c r="BN54" s="50">
        <v>0</v>
      </c>
      <c r="BO54" s="50">
        <v>0</v>
      </c>
      <c r="BP54" s="50">
        <v>0</v>
      </c>
      <c r="BQ54" s="50">
        <v>0</v>
      </c>
      <c r="BR54" s="50">
        <v>0</v>
      </c>
      <c r="BS54" s="50"/>
      <c r="BT54" s="50"/>
      <c r="BU54" s="52" t="e">
        <v>#REF!</v>
      </c>
      <c r="BV54" s="38"/>
    </row>
    <row r="55" spans="2:74" s="36" customFormat="1" hidden="1" outlineLevel="1" x14ac:dyDescent="0.2">
      <c r="B55" s="8" t="s">
        <v>32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9"/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/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/>
      <c r="BF55" s="17" t="e">
        <f t="shared" ref="BF55" si="16">SUM(#REF!)</f>
        <v>#REF!</v>
      </c>
      <c r="BG55" s="38"/>
      <c r="BH55" s="17"/>
      <c r="BI55" s="17">
        <v>0</v>
      </c>
      <c r="BJ55" s="17">
        <v>0</v>
      </c>
      <c r="BK55" s="17">
        <v>0</v>
      </c>
      <c r="BL55" s="17">
        <v>0</v>
      </c>
      <c r="BM55" s="17">
        <v>0</v>
      </c>
      <c r="BN55" s="17">
        <v>0</v>
      </c>
      <c r="BO55" s="17">
        <v>0</v>
      </c>
      <c r="BP55" s="17">
        <v>0</v>
      </c>
      <c r="BQ55" s="17">
        <v>0</v>
      </c>
      <c r="BR55" s="17">
        <v>0</v>
      </c>
      <c r="BS55" s="17"/>
      <c r="BT55" s="17"/>
      <c r="BU55" s="17" t="e">
        <v>#REF!</v>
      </c>
      <c r="BV55" s="38"/>
    </row>
    <row r="56" spans="2:74" s="36" customFormat="1" hidden="1" outlineLevel="1" x14ac:dyDescent="0.2">
      <c r="B56" s="8" t="s">
        <v>33</v>
      </c>
      <c r="C56" s="17"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9"/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/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17">
        <v>0</v>
      </c>
      <c r="BB56" s="17">
        <v>0</v>
      </c>
      <c r="BC56" s="17">
        <v>0</v>
      </c>
      <c r="BD56" s="17">
        <v>0</v>
      </c>
      <c r="BE56" s="17"/>
      <c r="BF56" s="17" t="e">
        <f t="shared" ref="BF56" si="17">SUM(#REF!)</f>
        <v>#REF!</v>
      </c>
      <c r="BG56" s="38"/>
      <c r="BH56" s="17"/>
      <c r="BI56" s="17">
        <v>0</v>
      </c>
      <c r="BJ56" s="17">
        <v>0</v>
      </c>
      <c r="BK56" s="17">
        <v>0</v>
      </c>
      <c r="BL56" s="17">
        <v>0</v>
      </c>
      <c r="BM56" s="17">
        <v>0</v>
      </c>
      <c r="BN56" s="17">
        <v>0</v>
      </c>
      <c r="BO56" s="17">
        <v>0</v>
      </c>
      <c r="BP56" s="17">
        <v>0</v>
      </c>
      <c r="BQ56" s="17">
        <v>0</v>
      </c>
      <c r="BR56" s="17">
        <v>0</v>
      </c>
      <c r="BS56" s="17"/>
      <c r="BT56" s="17"/>
      <c r="BU56" s="17" t="e">
        <v>#REF!</v>
      </c>
      <c r="BV56" s="38"/>
    </row>
    <row r="57" spans="2:74" s="36" customFormat="1" hidden="1" outlineLevel="1" x14ac:dyDescent="0.2">
      <c r="B57" s="8" t="s">
        <v>34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9"/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/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/>
      <c r="BF57" s="17" t="e">
        <f t="shared" ref="BF57" si="18">SUM(#REF!)</f>
        <v>#REF!</v>
      </c>
      <c r="BG57" s="38"/>
      <c r="BH57" s="17"/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17"/>
      <c r="BT57" s="17"/>
      <c r="BU57" s="17" t="e">
        <v>#REF!</v>
      </c>
      <c r="BV57" s="38"/>
    </row>
    <row r="58" spans="2:74" s="36" customFormat="1" ht="15.75" hidden="1" outlineLevel="1" x14ac:dyDescent="0.25">
      <c r="B58" s="31" t="s">
        <v>36</v>
      </c>
      <c r="C58" s="50">
        <v>1263</v>
      </c>
      <c r="D58" s="50">
        <v>0</v>
      </c>
      <c r="E58" s="50">
        <v>1005</v>
      </c>
      <c r="F58" s="50">
        <v>-1005</v>
      </c>
      <c r="G58" s="50">
        <v>0</v>
      </c>
      <c r="H58" s="50">
        <v>0</v>
      </c>
      <c r="I58" s="50">
        <v>650</v>
      </c>
      <c r="J58" s="50">
        <v>0</v>
      </c>
      <c r="K58" s="50">
        <v>600</v>
      </c>
      <c r="L58" s="50">
        <v>-600</v>
      </c>
      <c r="M58" s="50">
        <v>0</v>
      </c>
      <c r="N58" s="50">
        <v>0</v>
      </c>
      <c r="O58" s="51"/>
      <c r="P58" s="50">
        <v>0</v>
      </c>
      <c r="Q58" s="50">
        <v>0</v>
      </c>
      <c r="R58" s="50">
        <v>0</v>
      </c>
      <c r="S58" s="50">
        <v>0</v>
      </c>
      <c r="T58" s="50">
        <v>4000</v>
      </c>
      <c r="U58" s="50">
        <v>3047.74253</v>
      </c>
      <c r="V58" s="50">
        <v>2903</v>
      </c>
      <c r="W58" s="50">
        <v>5009</v>
      </c>
      <c r="X58" s="50">
        <v>100</v>
      </c>
      <c r="Y58" s="50">
        <v>0</v>
      </c>
      <c r="Z58" s="50">
        <v>0</v>
      </c>
      <c r="AA58" s="50">
        <v>0</v>
      </c>
      <c r="AB58" s="50"/>
      <c r="AC58" s="50">
        <v>0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0">
        <v>0</v>
      </c>
      <c r="AL58" s="50">
        <v>0</v>
      </c>
      <c r="AM58" s="50">
        <v>0</v>
      </c>
      <c r="AN58" s="50">
        <v>0</v>
      </c>
      <c r="AO58" s="50">
        <v>0</v>
      </c>
      <c r="AP58" s="50">
        <v>0</v>
      </c>
      <c r="AQ58" s="50">
        <v>0</v>
      </c>
      <c r="AR58" s="50">
        <v>0</v>
      </c>
      <c r="AS58" s="50">
        <v>0</v>
      </c>
      <c r="AT58" s="50">
        <v>0</v>
      </c>
      <c r="AU58" s="50">
        <f t="shared" ref="AU58:BD58" si="19">SUM(AU59:AU61)</f>
        <v>0</v>
      </c>
      <c r="AV58" s="50">
        <f t="shared" si="19"/>
        <v>0</v>
      </c>
      <c r="AW58" s="50">
        <f t="shared" si="19"/>
        <v>0</v>
      </c>
      <c r="AX58" s="50">
        <f t="shared" si="19"/>
        <v>0</v>
      </c>
      <c r="AY58" s="50">
        <f t="shared" si="19"/>
        <v>0</v>
      </c>
      <c r="AZ58" s="50">
        <f t="shared" si="19"/>
        <v>0</v>
      </c>
      <c r="BA58" s="50">
        <f t="shared" si="19"/>
        <v>0</v>
      </c>
      <c r="BB58" s="50">
        <f t="shared" si="19"/>
        <v>0</v>
      </c>
      <c r="BC58" s="50">
        <f t="shared" si="19"/>
        <v>0</v>
      </c>
      <c r="BD58" s="50">
        <f t="shared" si="19"/>
        <v>0</v>
      </c>
      <c r="BE58" s="50"/>
      <c r="BF58" s="52">
        <f>SUM(BF59:BF61)</f>
        <v>11709.74253</v>
      </c>
      <c r="BG58" s="38"/>
      <c r="BH58" s="50"/>
      <c r="BI58" s="50">
        <v>0</v>
      </c>
      <c r="BJ58" s="50">
        <v>0</v>
      </c>
      <c r="BK58" s="50">
        <v>0</v>
      </c>
      <c r="BL58" s="50">
        <v>0</v>
      </c>
      <c r="BM58" s="50">
        <v>0</v>
      </c>
      <c r="BN58" s="50">
        <v>0</v>
      </c>
      <c r="BO58" s="50">
        <v>0</v>
      </c>
      <c r="BP58" s="50">
        <v>0</v>
      </c>
      <c r="BQ58" s="50">
        <v>0</v>
      </c>
      <c r="BR58" s="50">
        <v>0</v>
      </c>
      <c r="BS58" s="50"/>
      <c r="BT58" s="50"/>
      <c r="BU58" s="52">
        <v>0</v>
      </c>
      <c r="BV58" s="38"/>
    </row>
    <row r="59" spans="2:74" s="36" customFormat="1" hidden="1" outlineLevel="1" x14ac:dyDescent="0.2">
      <c r="B59" s="32" t="s">
        <v>32</v>
      </c>
      <c r="C59" s="17">
        <v>1263</v>
      </c>
      <c r="D59" s="17">
        <v>0</v>
      </c>
      <c r="E59" s="17">
        <v>1005</v>
      </c>
      <c r="F59" s="17">
        <v>-1005</v>
      </c>
      <c r="G59" s="17">
        <v>0</v>
      </c>
      <c r="H59" s="17">
        <v>0</v>
      </c>
      <c r="I59" s="17">
        <v>0</v>
      </c>
      <c r="J59" s="17">
        <v>0</v>
      </c>
      <c r="K59" s="17">
        <v>600</v>
      </c>
      <c r="L59" s="17">
        <v>-600</v>
      </c>
      <c r="M59" s="17">
        <v>0</v>
      </c>
      <c r="N59" s="17">
        <v>0</v>
      </c>
      <c r="O59" s="9"/>
      <c r="P59" s="17">
        <v>0</v>
      </c>
      <c r="Q59" s="17">
        <v>0</v>
      </c>
      <c r="R59" s="17">
        <v>0</v>
      </c>
      <c r="S59" s="17">
        <v>0</v>
      </c>
      <c r="T59" s="17">
        <v>4000</v>
      </c>
      <c r="U59" s="17">
        <v>3047.74253</v>
      </c>
      <c r="V59" s="17">
        <v>2903</v>
      </c>
      <c r="W59" s="17">
        <v>5009</v>
      </c>
      <c r="X59" s="17">
        <v>100</v>
      </c>
      <c r="Y59" s="17">
        <v>0</v>
      </c>
      <c r="Z59" s="17">
        <v>0</v>
      </c>
      <c r="AA59" s="17">
        <v>0</v>
      </c>
      <c r="AB59" s="17"/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v>0</v>
      </c>
      <c r="BA59" s="17">
        <v>0</v>
      </c>
      <c r="BB59" s="17">
        <v>0</v>
      </c>
      <c r="BC59" s="17">
        <v>0</v>
      </c>
      <c r="BD59" s="17">
        <v>0</v>
      </c>
      <c r="BE59" s="17"/>
      <c r="BF59" s="17">
        <f>SUM(U59:X59)</f>
        <v>11059.74253</v>
      </c>
      <c r="BG59" s="38"/>
      <c r="BH59" s="17"/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17">
        <v>0</v>
      </c>
      <c r="BO59" s="17">
        <v>0</v>
      </c>
      <c r="BP59" s="17">
        <v>0</v>
      </c>
      <c r="BQ59" s="17">
        <v>0</v>
      </c>
      <c r="BR59" s="17">
        <v>0</v>
      </c>
      <c r="BS59" s="17"/>
      <c r="BT59" s="17"/>
      <c r="BU59" s="17">
        <v>0</v>
      </c>
      <c r="BV59" s="38"/>
    </row>
    <row r="60" spans="2:74" s="36" customFormat="1" hidden="1" outlineLevel="1" x14ac:dyDescent="0.2">
      <c r="B60" s="32" t="s">
        <v>33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650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9"/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/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  <c r="BD60" s="17">
        <v>0</v>
      </c>
      <c r="BE60" s="17"/>
      <c r="BF60" s="17">
        <f>SUM(D60:X60)</f>
        <v>650</v>
      </c>
      <c r="BG60" s="38"/>
      <c r="BH60" s="17"/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17">
        <v>0</v>
      </c>
      <c r="BO60" s="17">
        <v>0</v>
      </c>
      <c r="BP60" s="17">
        <v>0</v>
      </c>
      <c r="BQ60" s="17">
        <v>0</v>
      </c>
      <c r="BR60" s="17">
        <v>0</v>
      </c>
      <c r="BS60" s="17"/>
      <c r="BT60" s="17"/>
      <c r="BU60" s="17">
        <v>0</v>
      </c>
      <c r="BV60" s="38"/>
    </row>
    <row r="61" spans="2:74" s="36" customFormat="1" ht="15.75" hidden="1" outlineLevel="1" x14ac:dyDescent="0.25">
      <c r="B61" s="31" t="s">
        <v>34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9"/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/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  <c r="BD61" s="17">
        <v>0</v>
      </c>
      <c r="BE61" s="17"/>
      <c r="BF61" s="17">
        <f>SUM(D61:X61)</f>
        <v>0</v>
      </c>
      <c r="BG61" s="38"/>
      <c r="BH61" s="17"/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17">
        <v>0</v>
      </c>
      <c r="BP61" s="17">
        <v>0</v>
      </c>
      <c r="BQ61" s="17">
        <v>0</v>
      </c>
      <c r="BR61" s="17">
        <v>0</v>
      </c>
      <c r="BS61" s="17"/>
      <c r="BT61" s="17"/>
      <c r="BU61" s="17">
        <v>0</v>
      </c>
      <c r="BV61" s="38"/>
    </row>
    <row r="62" spans="2:74" s="36" customFormat="1" ht="15.75" hidden="1" outlineLevel="1" x14ac:dyDescent="0.25">
      <c r="B62" s="31" t="s">
        <v>37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1"/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50">
        <v>0</v>
      </c>
      <c r="X62" s="50">
        <v>0</v>
      </c>
      <c r="Y62" s="50">
        <v>0</v>
      </c>
      <c r="Z62" s="50">
        <v>0</v>
      </c>
      <c r="AA62" s="50">
        <v>0</v>
      </c>
      <c r="AB62" s="50"/>
      <c r="AC62" s="50">
        <v>0</v>
      </c>
      <c r="AD62" s="50">
        <v>0</v>
      </c>
      <c r="AE62" s="50">
        <v>0</v>
      </c>
      <c r="AF62" s="50">
        <v>0</v>
      </c>
      <c r="AG62" s="50">
        <v>0</v>
      </c>
      <c r="AH62" s="50">
        <v>0</v>
      </c>
      <c r="AI62" s="50">
        <v>0</v>
      </c>
      <c r="AJ62" s="50">
        <v>0</v>
      </c>
      <c r="AK62" s="50">
        <v>0</v>
      </c>
      <c r="AL62" s="50">
        <v>0</v>
      </c>
      <c r="AM62" s="50">
        <v>0</v>
      </c>
      <c r="AN62" s="50">
        <v>0</v>
      </c>
      <c r="AO62" s="50">
        <v>0</v>
      </c>
      <c r="AP62" s="50">
        <v>0</v>
      </c>
      <c r="AQ62" s="50">
        <v>0</v>
      </c>
      <c r="AR62" s="50">
        <v>0</v>
      </c>
      <c r="AS62" s="50">
        <v>0</v>
      </c>
      <c r="AT62" s="50">
        <v>0</v>
      </c>
      <c r="AU62" s="50">
        <f t="shared" ref="AU62:BD62" si="20">SUM(AU63:AU65)</f>
        <v>0</v>
      </c>
      <c r="AV62" s="50">
        <f t="shared" si="20"/>
        <v>0</v>
      </c>
      <c r="AW62" s="50">
        <f t="shared" si="20"/>
        <v>0</v>
      </c>
      <c r="AX62" s="50">
        <f t="shared" si="20"/>
        <v>0</v>
      </c>
      <c r="AY62" s="50">
        <f t="shared" si="20"/>
        <v>0</v>
      </c>
      <c r="AZ62" s="50">
        <f t="shared" si="20"/>
        <v>0</v>
      </c>
      <c r="BA62" s="50">
        <f t="shared" si="20"/>
        <v>0</v>
      </c>
      <c r="BB62" s="50">
        <f t="shared" si="20"/>
        <v>0</v>
      </c>
      <c r="BC62" s="50">
        <f t="shared" si="20"/>
        <v>0</v>
      </c>
      <c r="BD62" s="50">
        <f t="shared" si="20"/>
        <v>0</v>
      </c>
      <c r="BE62" s="50"/>
      <c r="BF62" s="52">
        <v>0</v>
      </c>
      <c r="BG62" s="38"/>
      <c r="BH62" s="50"/>
      <c r="BI62" s="50">
        <v>0</v>
      </c>
      <c r="BJ62" s="50">
        <v>0</v>
      </c>
      <c r="BK62" s="50">
        <v>0</v>
      </c>
      <c r="BL62" s="50">
        <v>0</v>
      </c>
      <c r="BM62" s="50">
        <v>0</v>
      </c>
      <c r="BN62" s="50">
        <v>0</v>
      </c>
      <c r="BO62" s="50">
        <v>0</v>
      </c>
      <c r="BP62" s="50">
        <v>0</v>
      </c>
      <c r="BQ62" s="50">
        <v>0</v>
      </c>
      <c r="BR62" s="50">
        <v>0</v>
      </c>
      <c r="BS62" s="50"/>
      <c r="BT62" s="50"/>
      <c r="BU62" s="52" t="e">
        <v>#REF!</v>
      </c>
      <c r="BV62" s="38"/>
    </row>
    <row r="63" spans="2:74" s="36" customFormat="1" hidden="1" outlineLevel="1" x14ac:dyDescent="0.2">
      <c r="B63" s="8" t="s">
        <v>32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9"/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/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0</v>
      </c>
      <c r="BC63" s="17">
        <v>0</v>
      </c>
      <c r="BD63" s="17">
        <v>0</v>
      </c>
      <c r="BE63" s="17"/>
      <c r="BF63" s="17" t="e">
        <f t="shared" ref="BF63" si="21">SUM(#REF!)</f>
        <v>#REF!</v>
      </c>
      <c r="BG63" s="38"/>
      <c r="BH63" s="17"/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7">
        <v>0</v>
      </c>
      <c r="BR63" s="17">
        <v>0</v>
      </c>
      <c r="BS63" s="17"/>
      <c r="BT63" s="17"/>
      <c r="BU63" s="17" t="e">
        <v>#REF!</v>
      </c>
      <c r="BV63" s="38"/>
    </row>
    <row r="64" spans="2:74" s="36" customFormat="1" hidden="1" outlineLevel="1" x14ac:dyDescent="0.2">
      <c r="B64" s="8" t="s">
        <v>33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9"/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/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S64" s="17">
        <v>0</v>
      </c>
      <c r="AT64" s="17">
        <v>0</v>
      </c>
      <c r="AU64" s="17">
        <v>0</v>
      </c>
      <c r="AV64" s="17">
        <v>0</v>
      </c>
      <c r="AW64" s="17">
        <v>0</v>
      </c>
      <c r="AX64" s="17">
        <v>0</v>
      </c>
      <c r="AY64" s="17">
        <v>0</v>
      </c>
      <c r="AZ64" s="17">
        <v>0</v>
      </c>
      <c r="BA64" s="17">
        <v>0</v>
      </c>
      <c r="BB64" s="17">
        <v>0</v>
      </c>
      <c r="BC64" s="17">
        <v>0</v>
      </c>
      <c r="BD64" s="17">
        <v>0</v>
      </c>
      <c r="BE64" s="17"/>
      <c r="BF64" s="17" t="e">
        <f t="shared" ref="BF64" si="22">SUM(#REF!)</f>
        <v>#REF!</v>
      </c>
      <c r="BG64" s="38"/>
      <c r="BH64" s="17"/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>
        <v>0</v>
      </c>
      <c r="BO64" s="17">
        <v>0</v>
      </c>
      <c r="BP64" s="17">
        <v>0</v>
      </c>
      <c r="BQ64" s="17">
        <v>0</v>
      </c>
      <c r="BR64" s="17">
        <v>0</v>
      </c>
      <c r="BS64" s="17"/>
      <c r="BT64" s="17"/>
      <c r="BU64" s="17" t="e">
        <v>#REF!</v>
      </c>
      <c r="BV64" s="38"/>
    </row>
    <row r="65" spans="2:78" s="36" customFormat="1" hidden="1" outlineLevel="1" x14ac:dyDescent="0.2">
      <c r="B65" s="8" t="s">
        <v>34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9"/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/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S65" s="17">
        <v>0</v>
      </c>
      <c r="AT65" s="17">
        <v>0</v>
      </c>
      <c r="AU65" s="17">
        <v>0</v>
      </c>
      <c r="AV65" s="17">
        <v>0</v>
      </c>
      <c r="AW65" s="17">
        <v>0</v>
      </c>
      <c r="AX65" s="17">
        <v>0</v>
      </c>
      <c r="AY65" s="17">
        <v>0</v>
      </c>
      <c r="AZ65" s="17">
        <v>0</v>
      </c>
      <c r="BA65" s="17">
        <v>0</v>
      </c>
      <c r="BB65" s="17">
        <v>0</v>
      </c>
      <c r="BC65" s="17">
        <v>0</v>
      </c>
      <c r="BD65" s="17">
        <v>0</v>
      </c>
      <c r="BE65" s="17"/>
      <c r="BF65" s="17" t="e">
        <f t="shared" ref="BF65" si="23">SUM(#REF!)</f>
        <v>#REF!</v>
      </c>
      <c r="BG65" s="38"/>
      <c r="BH65" s="17"/>
      <c r="BI65" s="17">
        <v>0</v>
      </c>
      <c r="BJ65" s="17">
        <v>0</v>
      </c>
      <c r="BK65" s="17">
        <v>0</v>
      </c>
      <c r="BL65" s="17">
        <v>0</v>
      </c>
      <c r="BM65" s="17">
        <v>0</v>
      </c>
      <c r="BN65" s="17">
        <v>0</v>
      </c>
      <c r="BO65" s="17">
        <v>0</v>
      </c>
      <c r="BP65" s="17">
        <v>0</v>
      </c>
      <c r="BQ65" s="17">
        <v>0</v>
      </c>
      <c r="BR65" s="17">
        <v>0</v>
      </c>
      <c r="BS65" s="17"/>
      <c r="BT65" s="17"/>
      <c r="BU65" s="17" t="e">
        <v>#REF!</v>
      </c>
      <c r="BV65" s="38"/>
    </row>
    <row r="66" spans="2:78" s="36" customFormat="1" ht="15.75" hidden="1" outlineLevel="1" x14ac:dyDescent="0.25">
      <c r="B66" s="31" t="s">
        <v>38</v>
      </c>
      <c r="C66" s="50">
        <v>0</v>
      </c>
      <c r="D66" s="50">
        <v>0</v>
      </c>
      <c r="E66" s="50">
        <v>0</v>
      </c>
      <c r="F66" s="50">
        <v>0</v>
      </c>
      <c r="G66" s="50">
        <v>0</v>
      </c>
      <c r="H66" s="50">
        <v>0</v>
      </c>
      <c r="I66" s="50">
        <v>0</v>
      </c>
      <c r="J66" s="50">
        <v>0</v>
      </c>
      <c r="K66" s="50">
        <v>0</v>
      </c>
      <c r="L66" s="50">
        <v>0</v>
      </c>
      <c r="M66" s="50">
        <v>0</v>
      </c>
      <c r="N66" s="50">
        <v>0</v>
      </c>
      <c r="O66" s="51"/>
      <c r="P66" s="50">
        <v>0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50">
        <v>0</v>
      </c>
      <c r="X66" s="50">
        <v>0</v>
      </c>
      <c r="Y66" s="50">
        <v>0</v>
      </c>
      <c r="Z66" s="50">
        <v>0</v>
      </c>
      <c r="AA66" s="50">
        <v>0</v>
      </c>
      <c r="AB66" s="50"/>
      <c r="AC66" s="50">
        <v>0</v>
      </c>
      <c r="AD66" s="50">
        <v>0</v>
      </c>
      <c r="AE66" s="50">
        <v>0</v>
      </c>
      <c r="AF66" s="50">
        <v>0</v>
      </c>
      <c r="AG66" s="50">
        <v>0</v>
      </c>
      <c r="AH66" s="50">
        <v>0</v>
      </c>
      <c r="AI66" s="50">
        <v>0</v>
      </c>
      <c r="AJ66" s="50">
        <v>0</v>
      </c>
      <c r="AK66" s="50">
        <v>0</v>
      </c>
      <c r="AL66" s="50">
        <v>0</v>
      </c>
      <c r="AM66" s="50">
        <v>0</v>
      </c>
      <c r="AN66" s="50">
        <v>0</v>
      </c>
      <c r="AO66" s="50">
        <v>0</v>
      </c>
      <c r="AP66" s="50">
        <v>0</v>
      </c>
      <c r="AQ66" s="50">
        <v>0</v>
      </c>
      <c r="AR66" s="50">
        <v>0</v>
      </c>
      <c r="AS66" s="50">
        <v>0</v>
      </c>
      <c r="AT66" s="50">
        <v>0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  <c r="BD66" s="50">
        <v>0</v>
      </c>
      <c r="BE66" s="50"/>
      <c r="BF66" s="52">
        <v>0</v>
      </c>
      <c r="BG66" s="38"/>
      <c r="BH66" s="50"/>
      <c r="BI66" s="50">
        <v>0</v>
      </c>
      <c r="BJ66" s="50">
        <v>0</v>
      </c>
      <c r="BK66" s="50">
        <v>0</v>
      </c>
      <c r="BL66" s="50">
        <v>0</v>
      </c>
      <c r="BM66" s="50">
        <v>0</v>
      </c>
      <c r="BN66" s="50">
        <v>0</v>
      </c>
      <c r="BO66" s="50">
        <v>0</v>
      </c>
      <c r="BP66" s="50">
        <v>0</v>
      </c>
      <c r="BQ66" s="50">
        <v>0</v>
      </c>
      <c r="BR66" s="50">
        <v>0</v>
      </c>
      <c r="BS66" s="50"/>
      <c r="BT66" s="50"/>
      <c r="BU66" s="52">
        <v>0</v>
      </c>
      <c r="BV66" s="38"/>
    </row>
    <row r="67" spans="2:78" s="36" customFormat="1" ht="15.75" collapsed="1" thickBot="1" x14ac:dyDescent="0.25">
      <c r="O67" s="37"/>
      <c r="BF67" s="38"/>
      <c r="BG67" s="38"/>
      <c r="BT67" s="38"/>
      <c r="BU67" s="38"/>
      <c r="BV67" s="38"/>
    </row>
    <row r="68" spans="2:78" s="36" customFormat="1" ht="16.5" thickBot="1" x14ac:dyDescent="0.3">
      <c r="B68" s="10" t="s">
        <v>39</v>
      </c>
      <c r="C68" s="11">
        <v>1263</v>
      </c>
      <c r="D68" s="11">
        <v>0</v>
      </c>
      <c r="E68" s="11">
        <v>1005</v>
      </c>
      <c r="F68" s="11">
        <v>-1005</v>
      </c>
      <c r="G68" s="11">
        <v>0</v>
      </c>
      <c r="H68" s="11">
        <v>0</v>
      </c>
      <c r="I68" s="11">
        <v>650</v>
      </c>
      <c r="J68" s="11">
        <v>0</v>
      </c>
      <c r="K68" s="11">
        <v>600</v>
      </c>
      <c r="L68" s="11">
        <v>-600</v>
      </c>
      <c r="M68" s="11">
        <v>0</v>
      </c>
      <c r="N68" s="11">
        <v>0</v>
      </c>
      <c r="O68" s="12"/>
      <c r="P68" s="11">
        <v>0</v>
      </c>
      <c r="Q68" s="11">
        <v>0</v>
      </c>
      <c r="R68" s="11">
        <v>0</v>
      </c>
      <c r="S68" s="11">
        <v>0</v>
      </c>
      <c r="T68" s="11">
        <v>4000</v>
      </c>
      <c r="U68" s="11">
        <v>3047.74253</v>
      </c>
      <c r="V68" s="11">
        <v>2903</v>
      </c>
      <c r="W68" s="11">
        <v>5009</v>
      </c>
      <c r="X68" s="11">
        <v>100</v>
      </c>
      <c r="Y68" s="11">
        <v>0</v>
      </c>
      <c r="Z68" s="13">
        <v>0</v>
      </c>
      <c r="AA68" s="13">
        <v>0</v>
      </c>
      <c r="AB68" s="14"/>
      <c r="AC68" s="13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f>+AU50+AU54+AU58+AU62+AU66</f>
        <v>0</v>
      </c>
      <c r="AV68" s="14">
        <f>+AV50+AV54+AV58+AV62+AV66</f>
        <v>0</v>
      </c>
      <c r="AW68" s="14">
        <f>+AW50+AW54+AW58+AW62+AW66</f>
        <v>0</v>
      </c>
      <c r="AX68" s="14">
        <f>+AX50+AX54+AX58+AX62+AX66</f>
        <v>0</v>
      </c>
      <c r="AY68" s="14">
        <f>+AY50+AY54+AY58+AY62+AY66</f>
        <v>0</v>
      </c>
      <c r="AZ68" s="14">
        <f>+AZ50+AZ54+AZ58+AZ62+AZ66</f>
        <v>0</v>
      </c>
      <c r="BA68" s="14">
        <f>+BA50+BA54+BA58+BA62+BA66</f>
        <v>0</v>
      </c>
      <c r="BB68" s="14">
        <f>+BB50+BB54+BB58+BB62+BB66</f>
        <v>0</v>
      </c>
      <c r="BC68" s="14">
        <f>+BC50+BC54+BC58+BC62+BC66</f>
        <v>0</v>
      </c>
      <c r="BD68" s="14">
        <f>+BD50+BD54+BD58+BD62+BD66</f>
        <v>0</v>
      </c>
      <c r="BE68" s="13">
        <f>BD68+BE46</f>
        <v>5957.7021594311609</v>
      </c>
      <c r="BF68" s="13">
        <f>+BF50+BF54+BF58+BF62+BF66</f>
        <v>11709.74253</v>
      </c>
      <c r="BG68" s="15">
        <f>+BF68+BG46</f>
        <v>62489.98467300029</v>
      </c>
      <c r="BH68" s="13"/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/>
      <c r="BT68" s="13" t="e">
        <v>#REF!</v>
      </c>
      <c r="BU68" s="13" t="e">
        <v>#REF!</v>
      </c>
      <c r="BV68" s="15" t="e">
        <v>#REF!</v>
      </c>
    </row>
    <row r="69" spans="2:78" s="36" customFormat="1" ht="15.75" thickBot="1" x14ac:dyDescent="0.25">
      <c r="O69" s="37"/>
      <c r="BF69" s="38"/>
      <c r="BG69" s="38"/>
      <c r="BT69" s="38"/>
      <c r="BU69" s="38"/>
      <c r="BV69" s="38"/>
    </row>
    <row r="70" spans="2:78" s="36" customFormat="1" ht="16.5" thickBot="1" x14ac:dyDescent="0.3">
      <c r="B70" s="10" t="s">
        <v>40</v>
      </c>
      <c r="C70" s="11">
        <v>1930.5489303480281</v>
      </c>
      <c r="D70" s="11">
        <v>-417.1710804523895</v>
      </c>
      <c r="E70" s="11">
        <v>-1051.4485701685508</v>
      </c>
      <c r="F70" s="11">
        <v>-21.203663125214234</v>
      </c>
      <c r="G70" s="11">
        <v>-231.17348292054578</v>
      </c>
      <c r="H70" s="11">
        <v>-487.33593145631818</v>
      </c>
      <c r="I70" s="11">
        <v>660.24952478970408</v>
      </c>
      <c r="J70" s="11">
        <v>-759.77238333335254</v>
      </c>
      <c r="K70" s="11">
        <v>1543.4386131653937</v>
      </c>
      <c r="L70" s="11">
        <v>-308.32969166184353</v>
      </c>
      <c r="M70" s="11">
        <v>-580.10022607786505</v>
      </c>
      <c r="N70" s="11">
        <v>-447.09696369997823</v>
      </c>
      <c r="O70" s="12"/>
      <c r="P70" s="11" t="e">
        <v>#REF!</v>
      </c>
      <c r="Q70" s="11" t="e">
        <v>#REF!</v>
      </c>
      <c r="R70" s="11" t="e">
        <v>#REF!</v>
      </c>
      <c r="S70" s="11" t="e">
        <v>#REF!</v>
      </c>
      <c r="T70" s="11" t="e">
        <v>#REF!</v>
      </c>
      <c r="U70" s="11" t="e">
        <v>#REF!</v>
      </c>
      <c r="V70" s="11" t="e">
        <v>#REF!</v>
      </c>
      <c r="W70" s="11" t="e">
        <v>#REF!</v>
      </c>
      <c r="X70" s="11" t="e">
        <v>#REF!</v>
      </c>
      <c r="Y70" s="11" t="e">
        <v>#REF!</v>
      </c>
      <c r="Z70" s="13" t="e">
        <v>#REF!</v>
      </c>
      <c r="AA70" s="13" t="e">
        <v>#REF!</v>
      </c>
      <c r="AB70" s="14"/>
      <c r="AC70" s="13">
        <v>327.23826474606449</v>
      </c>
      <c r="AD70" s="14">
        <v>-820.39309684198997</v>
      </c>
      <c r="AE70" s="14">
        <v>1016.9339238460424</v>
      </c>
      <c r="AF70" s="14">
        <v>436.42667305216156</v>
      </c>
      <c r="AG70" s="14">
        <v>-972.28676460731299</v>
      </c>
      <c r="AH70" s="14">
        <v>-545.27593023424379</v>
      </c>
      <c r="AI70" s="14">
        <v>1013.785897575518</v>
      </c>
      <c r="AJ70" s="14">
        <v>-2127.3308459523951</v>
      </c>
      <c r="AK70" s="14">
        <v>1418.21779301587</v>
      </c>
      <c r="AL70" s="14">
        <v>1456.8333153259605</v>
      </c>
      <c r="AM70" s="14">
        <v>635.84627790023842</v>
      </c>
      <c r="AN70" s="14">
        <v>-2565.7339748447075</v>
      </c>
      <c r="AO70" s="14">
        <v>2078.913167026029</v>
      </c>
      <c r="AP70" s="14">
        <v>401.61732019610054</v>
      </c>
      <c r="AQ70" s="14">
        <v>-2616.5489492133647</v>
      </c>
      <c r="AR70" s="14">
        <v>410.20326281697226</v>
      </c>
      <c r="AS70" s="14">
        <v>9234.1244651298293</v>
      </c>
      <c r="AT70" s="14">
        <v>-10174.887890000002</v>
      </c>
      <c r="AU70" s="14">
        <f>+AU46+AU68</f>
        <v>969.09999999999991</v>
      </c>
      <c r="AV70" s="14">
        <f>+AV46+AV68</f>
        <v>4763.9399999999887</v>
      </c>
      <c r="AW70" s="14">
        <f>+AW46+AW68</f>
        <v>5382.936149999995</v>
      </c>
      <c r="AX70" s="14">
        <f>+AX46+AX68</f>
        <v>5920.718665249985</v>
      </c>
      <c r="AY70" s="14">
        <f>+AY46+AY68</f>
        <v>5341.417564789992</v>
      </c>
      <c r="AZ70" s="14">
        <f>+AZ46+AZ68</f>
        <v>5412.2161933076413</v>
      </c>
      <c r="BA70" s="14">
        <f>+BA46+BA68</f>
        <v>5541.7552600734107</v>
      </c>
      <c r="BB70" s="14">
        <f>+BB46+BB68</f>
        <v>5676.0931941759791</v>
      </c>
      <c r="BC70" s="14">
        <f>+BC46+BC68</f>
        <v>5814.3629559721376</v>
      </c>
      <c r="BD70" s="14">
        <f>+BD46+BD68</f>
        <v>5957.7021594311609</v>
      </c>
      <c r="BE70" s="14"/>
      <c r="BF70" s="15">
        <f>+BG46+BF68</f>
        <v>62489.98467300029</v>
      </c>
      <c r="BG70" s="38"/>
      <c r="BH70" s="13"/>
      <c r="BI70" s="13">
        <v>1016.9339238460428</v>
      </c>
      <c r="BJ70" s="13" t="e">
        <v>#REF!</v>
      </c>
      <c r="BK70" s="13">
        <v>-985.07090460731365</v>
      </c>
      <c r="BL70" s="13">
        <v>-545.27593023424379</v>
      </c>
      <c r="BM70" s="13">
        <v>1013.785897575518</v>
      </c>
      <c r="BN70" s="13">
        <v>-2127.3308459523996</v>
      </c>
      <c r="BO70" s="13">
        <v>-1764.7822069841282</v>
      </c>
      <c r="BP70" s="13">
        <v>1456.9205653259601</v>
      </c>
      <c r="BQ70" s="13">
        <v>730.84627790023842</v>
      </c>
      <c r="BR70" s="13" t="e">
        <v>#REF!</v>
      </c>
      <c r="BS70" s="13"/>
      <c r="BT70" s="13"/>
      <c r="BU70" s="15" t="e">
        <v>#REF!</v>
      </c>
      <c r="BV70" s="38"/>
    </row>
    <row r="71" spans="2:78" s="36" customFormat="1" ht="15.75" thickBot="1" x14ac:dyDescent="0.25">
      <c r="O71" s="37"/>
      <c r="BF71" s="38"/>
      <c r="BG71" s="38"/>
      <c r="BT71" s="38"/>
      <c r="BU71" s="38"/>
      <c r="BV71" s="38"/>
    </row>
    <row r="72" spans="2:78" s="36" customFormat="1" ht="16.5" thickBot="1" x14ac:dyDescent="0.3">
      <c r="B72" s="10" t="s">
        <v>41</v>
      </c>
      <c r="C72" s="11">
        <v>749.40237000000002</v>
      </c>
      <c r="D72" s="11">
        <v>2679.9513003480279</v>
      </c>
      <c r="E72" s="11">
        <v>2261.7802198956383</v>
      </c>
      <c r="F72" s="11">
        <v>1211.3316497270876</v>
      </c>
      <c r="G72" s="11">
        <v>1190.1279866018733</v>
      </c>
      <c r="H72" s="11">
        <v>958.95450368132754</v>
      </c>
      <c r="I72" s="11">
        <v>471.61857222500936</v>
      </c>
      <c r="J72" s="11">
        <v>1131.8680970147134</v>
      </c>
      <c r="K72" s="11">
        <v>372.09571368136085</v>
      </c>
      <c r="L72" s="11">
        <v>1915.5343268467545</v>
      </c>
      <c r="M72" s="11">
        <v>1607.204635184911</v>
      </c>
      <c r="N72" s="11">
        <v>1027.104409107046</v>
      </c>
      <c r="O72" s="12"/>
      <c r="P72" s="11">
        <v>579.86852000010992</v>
      </c>
      <c r="Q72" s="11">
        <v>893.12500999999997</v>
      </c>
      <c r="R72" s="11">
        <v>427.76310999999998</v>
      </c>
      <c r="S72" s="11">
        <v>396.94677999999999</v>
      </c>
      <c r="T72" s="11">
        <v>589.45898999999997</v>
      </c>
      <c r="U72" s="11">
        <v>995.83805647279644</v>
      </c>
      <c r="V72" s="11">
        <v>904.42072098919004</v>
      </c>
      <c r="W72" s="11">
        <v>1055.0069900000001</v>
      </c>
      <c r="X72" s="11">
        <v>1164.2071800000324</v>
      </c>
      <c r="Y72" s="11">
        <v>647</v>
      </c>
      <c r="Z72" s="13">
        <v>2792.7702408782798</v>
      </c>
      <c r="AA72" s="13">
        <v>155.22004704051599</v>
      </c>
      <c r="AB72" s="14"/>
      <c r="AC72" s="13">
        <v>3334</v>
      </c>
      <c r="AD72" s="14">
        <v>3659.5976516628871</v>
      </c>
      <c r="AE72" s="14">
        <v>2839.7515248208074</v>
      </c>
      <c r="AF72" s="14">
        <v>3859.3565140329301</v>
      </c>
      <c r="AG72" s="14">
        <v>4294</v>
      </c>
      <c r="AH72" s="14">
        <v>3002.8283951113399</v>
      </c>
      <c r="AI72" s="14">
        <v>2457.2169848770136</v>
      </c>
      <c r="AJ72" s="14">
        <v>3470.3083624526598</v>
      </c>
      <c r="AK72" s="14">
        <v>1342.9775165002211</v>
      </c>
      <c r="AL72" s="14">
        <v>2761.1953095161589</v>
      </c>
      <c r="AM72" s="14">
        <v>4217.6270548420143</v>
      </c>
      <c r="AN72" s="14">
        <v>4853.7101827424485</v>
      </c>
      <c r="AO72" s="14">
        <v>2287.4</v>
      </c>
      <c r="AP72" s="14">
        <v>4366.5048749237303</v>
      </c>
      <c r="AQ72" s="14">
        <v>4767.5221951198764</v>
      </c>
      <c r="AR72" s="14">
        <v>2150.9732459065272</v>
      </c>
      <c r="AS72" s="14">
        <v>2561.1778718607966</v>
      </c>
      <c r="AT72" s="14">
        <v>11795.113476990547</v>
      </c>
      <c r="AU72" s="14">
        <f>'[1]Balance General'!C12-352</f>
        <v>3299</v>
      </c>
      <c r="AV72" s="14">
        <f t="shared" ref="AV72:BD72" si="24">AU74</f>
        <v>4268.1000000000004</v>
      </c>
      <c r="AW72" s="14">
        <f t="shared" si="24"/>
        <v>9032.03999999999</v>
      </c>
      <c r="AX72" s="14">
        <f t="shared" si="24"/>
        <v>14414.976149999984</v>
      </c>
      <c r="AY72" s="14">
        <f t="shared" si="24"/>
        <v>20335.694815249968</v>
      </c>
      <c r="AZ72" s="14">
        <f t="shared" si="24"/>
        <v>25677.112380039958</v>
      </c>
      <c r="BA72" s="14">
        <f t="shared" si="24"/>
        <v>31089.3285733476</v>
      </c>
      <c r="BB72" s="14">
        <f t="shared" si="24"/>
        <v>36631.083833421013</v>
      </c>
      <c r="BC72" s="14">
        <f t="shared" si="24"/>
        <v>42307.17702759699</v>
      </c>
      <c r="BD72" s="14">
        <f t="shared" si="24"/>
        <v>48121.539983569128</v>
      </c>
      <c r="BE72" s="14"/>
      <c r="BF72" s="15">
        <v>2561.1778718607966</v>
      </c>
      <c r="BG72" s="38"/>
      <c r="BH72" s="13"/>
      <c r="BI72" s="13">
        <v>2839.7515248208074</v>
      </c>
      <c r="BJ72" s="13">
        <v>3859.3565140329301</v>
      </c>
      <c r="BK72" s="13">
        <v>4294</v>
      </c>
      <c r="BL72" s="13">
        <v>3002.8283951113399</v>
      </c>
      <c r="BM72" s="13">
        <v>2457.2169848770136</v>
      </c>
      <c r="BN72" s="13">
        <v>3470.3083624526598</v>
      </c>
      <c r="BO72" s="13">
        <v>1342.9775165002211</v>
      </c>
      <c r="BP72" s="13">
        <v>2761.1953095161589</v>
      </c>
      <c r="BQ72" s="13">
        <v>4217.6270548420143</v>
      </c>
      <c r="BR72" s="13">
        <v>4853.7101827424485</v>
      </c>
      <c r="BS72" s="13"/>
      <c r="BT72" s="13"/>
      <c r="BU72" s="15">
        <v>2930</v>
      </c>
      <c r="BV72" s="38"/>
    </row>
    <row r="73" spans="2:78" s="36" customFormat="1" ht="15.75" thickBot="1" x14ac:dyDescent="0.25">
      <c r="O73" s="37"/>
      <c r="BF73" s="38"/>
      <c r="BG73" s="38"/>
      <c r="BT73" s="38"/>
      <c r="BU73" s="38"/>
      <c r="BV73" s="38"/>
    </row>
    <row r="74" spans="2:78" s="36" customFormat="1" ht="16.5" thickBot="1" x14ac:dyDescent="0.3">
      <c r="B74" s="10" t="s">
        <v>42</v>
      </c>
      <c r="C74" s="11">
        <v>2679.9513003480279</v>
      </c>
      <c r="D74" s="11">
        <v>2261.7802198956383</v>
      </c>
      <c r="E74" s="11">
        <v>1211.3316497270876</v>
      </c>
      <c r="F74" s="11">
        <v>1190.1279866018733</v>
      </c>
      <c r="G74" s="11">
        <v>958.95450368132754</v>
      </c>
      <c r="H74" s="11">
        <v>471.61857222500936</v>
      </c>
      <c r="I74" s="11">
        <v>1131.8680970147134</v>
      </c>
      <c r="J74" s="11">
        <v>372.09571368136085</v>
      </c>
      <c r="K74" s="11">
        <v>1915.5343268467545</v>
      </c>
      <c r="L74" s="11">
        <v>1607.204635184911</v>
      </c>
      <c r="M74" s="11">
        <v>1027.104409107046</v>
      </c>
      <c r="N74" s="11">
        <v>580.00744540706773</v>
      </c>
      <c r="O74" s="12"/>
      <c r="P74" s="11" t="e">
        <v>#REF!</v>
      </c>
      <c r="Q74" s="11" t="e">
        <v>#REF!</v>
      </c>
      <c r="R74" s="11" t="e">
        <v>#REF!</v>
      </c>
      <c r="S74" s="11" t="e">
        <v>#REF!</v>
      </c>
      <c r="T74" s="11" t="e">
        <v>#REF!</v>
      </c>
      <c r="U74" s="11" t="e">
        <v>#REF!</v>
      </c>
      <c r="V74" s="11" t="e">
        <v>#REF!</v>
      </c>
      <c r="W74" s="11" t="e">
        <v>#REF!</v>
      </c>
      <c r="X74" s="11" t="e">
        <v>#REF!</v>
      </c>
      <c r="Y74" s="11" t="e">
        <v>#REF!</v>
      </c>
      <c r="Z74" s="13" t="e">
        <v>#REF!</v>
      </c>
      <c r="AA74" s="13" t="e">
        <v>#REF!</v>
      </c>
      <c r="AB74" s="14"/>
      <c r="AC74" s="14">
        <v>3660.2382647460645</v>
      </c>
      <c r="AD74" s="14">
        <v>2840.2045548208971</v>
      </c>
      <c r="AE74" s="14">
        <v>3857.6854486668499</v>
      </c>
      <c r="AF74" s="14">
        <v>4293.7831870850914</v>
      </c>
      <c r="AG74" s="14">
        <v>3319.7132353926872</v>
      </c>
      <c r="AH74" s="14">
        <v>2455.5524648770961</v>
      </c>
      <c r="AI74" s="14">
        <v>3469.0028824525316</v>
      </c>
      <c r="AJ74" s="14">
        <v>1340.9775165002648</v>
      </c>
      <c r="AK74" s="14">
        <v>2759.1953095160911</v>
      </c>
      <c r="AL74" s="14">
        <v>4218.0286248421198</v>
      </c>
      <c r="AM74" s="14">
        <v>4853.4733327422528</v>
      </c>
      <c r="AN74" s="14">
        <v>2286.976207897741</v>
      </c>
      <c r="AO74" s="14">
        <v>4367.3131670260291</v>
      </c>
      <c r="AP74" s="14">
        <v>4768.1221951198313</v>
      </c>
      <c r="AQ74" s="14">
        <v>2150.9732459065117</v>
      </c>
      <c r="AR74" s="14">
        <v>2561.1765087234994</v>
      </c>
      <c r="AS74" s="14">
        <v>11795.302336990626</v>
      </c>
      <c r="AT74" s="14">
        <v>1621.2255869905457</v>
      </c>
      <c r="AU74" s="14">
        <f>+AU70+AU72</f>
        <v>4268.1000000000004</v>
      </c>
      <c r="AV74" s="14">
        <f t="shared" ref="AV74:BC74" si="25">+AV70+AV72</f>
        <v>9032.03999999999</v>
      </c>
      <c r="AW74" s="14">
        <f t="shared" si="25"/>
        <v>14414.976149999984</v>
      </c>
      <c r="AX74" s="14">
        <f t="shared" si="25"/>
        <v>20335.694815249968</v>
      </c>
      <c r="AY74" s="14">
        <f t="shared" si="25"/>
        <v>25677.112380039958</v>
      </c>
      <c r="AZ74" s="14">
        <f t="shared" si="25"/>
        <v>31089.3285733476</v>
      </c>
      <c r="BA74" s="14">
        <f t="shared" si="25"/>
        <v>36631.083833421013</v>
      </c>
      <c r="BB74" s="14">
        <f t="shared" si="25"/>
        <v>42307.17702759699</v>
      </c>
      <c r="BC74" s="14">
        <f>+BC70+BC72</f>
        <v>48121.539983569128</v>
      </c>
      <c r="BD74" s="14">
        <f>+BD70+BD72</f>
        <v>54079.242143000287</v>
      </c>
      <c r="BE74" s="14"/>
      <c r="BF74" s="15">
        <f>+BF70+BF72+1</f>
        <v>65052.162544861087</v>
      </c>
      <c r="BG74" s="38"/>
      <c r="BH74" s="13"/>
      <c r="BI74" s="13">
        <v>3857.6854486668503</v>
      </c>
      <c r="BJ74" s="13" t="e">
        <v>#REF!</v>
      </c>
      <c r="BK74" s="13">
        <v>3302.9290953926866</v>
      </c>
      <c r="BL74" s="13">
        <v>2456.5524648770961</v>
      </c>
      <c r="BM74" s="13">
        <v>3470.0028824525316</v>
      </c>
      <c r="BN74" s="13">
        <v>1342.9775165002602</v>
      </c>
      <c r="BO74" s="13">
        <v>-421.80469048390705</v>
      </c>
      <c r="BP74" s="13">
        <v>4217.1158748421185</v>
      </c>
      <c r="BQ74" s="13">
        <v>4948.4733327422528</v>
      </c>
      <c r="BR74" s="13" t="e">
        <v>#REF!</v>
      </c>
      <c r="BS74" s="13"/>
      <c r="BT74" s="13"/>
      <c r="BU74" s="13" t="e">
        <v>#REF!</v>
      </c>
      <c r="BV74" s="38"/>
      <c r="BW74" s="17" t="e">
        <v>#REF!</v>
      </c>
      <c r="BX74" s="17"/>
    </row>
    <row r="75" spans="2:78" s="36" customFormat="1" x14ac:dyDescent="0.2">
      <c r="V75" s="53"/>
      <c r="BF75" s="17"/>
      <c r="BG75" s="17"/>
      <c r="BS75" s="17"/>
      <c r="BT75" s="17"/>
      <c r="BU75" s="17"/>
      <c r="BV75" s="17"/>
      <c r="BW75" s="17"/>
    </row>
    <row r="76" spans="2:78" s="36" customFormat="1" ht="39" customHeight="1" x14ac:dyDescent="0.25">
      <c r="B76" s="54" t="s">
        <v>43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6"/>
      <c r="AP76" s="56"/>
      <c r="AQ76" s="56"/>
      <c r="AR76" s="56"/>
      <c r="AS76" s="56"/>
      <c r="AT76" s="56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56"/>
      <c r="BF76" s="57"/>
      <c r="BG76" s="54"/>
      <c r="BH76" s="54"/>
      <c r="BI76" s="54"/>
      <c r="BJ76" s="54"/>
      <c r="BK76" s="54"/>
      <c r="BL76" s="54"/>
      <c r="BM76" s="54"/>
      <c r="BN76" s="54"/>
      <c r="BO76" s="54"/>
      <c r="BP76" s="54"/>
      <c r="BQ76" s="54"/>
      <c r="BR76" s="54"/>
      <c r="BS76" s="54"/>
      <c r="BT76" s="54"/>
      <c r="BU76" s="54"/>
      <c r="BW76" s="17"/>
      <c r="BZ76" s="58"/>
    </row>
    <row r="77" spans="2:78" s="36" customFormat="1" x14ac:dyDescent="0.2"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</row>
    <row r="78" spans="2:78" s="36" customFormat="1" x14ac:dyDescent="0.2">
      <c r="BF78" s="17"/>
      <c r="BM78" s="17"/>
      <c r="BN78" s="17"/>
      <c r="BO78" s="17"/>
      <c r="BP78" s="17"/>
      <c r="BQ78" s="17"/>
      <c r="BR78" s="17"/>
      <c r="BU78" s="17"/>
    </row>
  </sheetData>
  <dataConsolidate/>
  <mergeCells count="4">
    <mergeCell ref="B1:BV1"/>
    <mergeCell ref="B2:BV2"/>
    <mergeCell ref="B3:BV3"/>
    <mergeCell ref="B4:BV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Ejemplo Flujo de Efectivo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 Cantu</dc:creator>
  <cp:lastModifiedBy>N Cantu</cp:lastModifiedBy>
  <dcterms:created xsi:type="dcterms:W3CDTF">2014-12-14T18:53:31Z</dcterms:created>
  <dcterms:modified xsi:type="dcterms:W3CDTF">2014-12-14T18:57:24Z</dcterms:modified>
</cp:coreProperties>
</file>